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090" windowHeight="4965" activeTab="0"/>
  </bookViews>
  <sheets>
    <sheet name="Dochody" sheetId="1" r:id="rId1"/>
  </sheets>
  <definedNames>
    <definedName name="_Filtr_bazy_danych" localSheetId="0" hidden="1">'Dochody'!$F$12:$N$12</definedName>
    <definedName name="_xlnm.Print_Area" localSheetId="0">'Dochody'!$C$1:$K$137</definedName>
    <definedName name="_xlnm.Print_Titles" localSheetId="0">'Dochody'!$10:$11</definedName>
  </definedNames>
  <calcPr fullCalcOnLoad="1"/>
</workbook>
</file>

<file path=xl/sharedStrings.xml><?xml version="1.0" encoding="utf-8"?>
<sst xmlns="http://schemas.openxmlformats.org/spreadsheetml/2006/main" count="375" uniqueCount="222">
  <si>
    <t>S  P  R  A  W  O  Z  D  A  N  I  E</t>
  </si>
  <si>
    <t>w/g działów, rozdziałów  i paragrafów</t>
  </si>
  <si>
    <t xml:space="preserve">  Działy</t>
  </si>
  <si>
    <t xml:space="preserve">  Rozdziały</t>
  </si>
  <si>
    <t xml:space="preserve"> </t>
  </si>
  <si>
    <t>Dział</t>
  </si>
  <si>
    <t>Rozdz.</t>
  </si>
  <si>
    <t>§</t>
  </si>
  <si>
    <t xml:space="preserve">Nazwa </t>
  </si>
  <si>
    <t>Plan</t>
  </si>
  <si>
    <t>Wykonanie</t>
  </si>
  <si>
    <t>Wyk. %</t>
  </si>
  <si>
    <t xml:space="preserve">   S  T  A  N  Y </t>
  </si>
  <si>
    <t xml:space="preserve">    R óznice </t>
  </si>
  <si>
    <t>PLAN</t>
  </si>
  <si>
    <t>WYK</t>
  </si>
  <si>
    <t>010</t>
  </si>
  <si>
    <t>ROLNICTWO I ŁOWIECTWO</t>
  </si>
  <si>
    <t>01010</t>
  </si>
  <si>
    <t>Budowa i utrzymanie urządzeń wodnych i melioracji</t>
  </si>
  <si>
    <t>40</t>
  </si>
  <si>
    <t xml:space="preserve"> 4495</t>
  </si>
  <si>
    <t>069</t>
  </si>
  <si>
    <t>Wpływy z różnych opłat</t>
  </si>
  <si>
    <t>083</t>
  </si>
  <si>
    <t>Wpływy z usług</t>
  </si>
  <si>
    <t>629</t>
  </si>
  <si>
    <t>Środki na dofinansowaniewłasnych inwestycji gmin pozyskane z innych źródeł</t>
  </si>
  <si>
    <t>01022</t>
  </si>
  <si>
    <t>Zwalczanie chorób zakaźnych zwierząt oraz badania monitoringowe pozostałości chemicznych i biologicznych w tkankach zwierząt iproduktach pochodzenia zwierzącego</t>
  </si>
  <si>
    <t>049</t>
  </si>
  <si>
    <t>600</t>
  </si>
  <si>
    <t>TRANSPORT I ŁĄCZNOŚĆ</t>
  </si>
  <si>
    <t>60016</t>
  </si>
  <si>
    <t>Pozostała działalność</t>
  </si>
  <si>
    <t>Środki na dofinansowanie własnych inwestycjigmin pozyskanych z innych źródeł</t>
  </si>
  <si>
    <t>700</t>
  </si>
  <si>
    <t>GOSPODARKA MIESZKANIOWA</t>
  </si>
  <si>
    <t>70005</t>
  </si>
  <si>
    <t>Gospodarka gruntami i nieruchomościami</t>
  </si>
  <si>
    <t>084</t>
  </si>
  <si>
    <t xml:space="preserve"> Wpływy ze sprzedaży wyrobów i składników majątkowych</t>
  </si>
  <si>
    <t>097</t>
  </si>
  <si>
    <t>Wpływy z różnych dochodów</t>
  </si>
  <si>
    <t>710</t>
  </si>
  <si>
    <t>DZIAŁALNOŚĆ USŁUGOWA</t>
  </si>
  <si>
    <t>71095</t>
  </si>
  <si>
    <t>70</t>
  </si>
  <si>
    <t>7262</t>
  </si>
  <si>
    <t>202</t>
  </si>
  <si>
    <t>Dotacje celowe otrz. z budżetu państwa na zadania bieżące</t>
  </si>
  <si>
    <t>750</t>
  </si>
  <si>
    <t>ADMINISTRACJA PUBLICZNA</t>
  </si>
  <si>
    <t>75011</t>
  </si>
  <si>
    <t>Urzędy wojewódzkie</t>
  </si>
  <si>
    <t>79</t>
  </si>
  <si>
    <t>7911</t>
  </si>
  <si>
    <t>201</t>
  </si>
  <si>
    <t>Dotacje celowe otrzymnae z budżetu państwa na realiz. b. zadań z zakresu adm. rząd.</t>
  </si>
  <si>
    <t>75020</t>
  </si>
  <si>
    <t>Starostwa powiatowe</t>
  </si>
  <si>
    <t>232</t>
  </si>
  <si>
    <t>Dotacje celowe  na zadania bieżące realizowane na podstawie porozumień</t>
  </si>
  <si>
    <t>75023</t>
  </si>
  <si>
    <t>Urzędy gmin</t>
  </si>
  <si>
    <t>7913</t>
  </si>
  <si>
    <t>Wpływy  z różnych opłat</t>
  </si>
  <si>
    <t>075</t>
  </si>
  <si>
    <t>Dochody z najmu i dzierżawy składników majątkowych</t>
  </si>
  <si>
    <t>751</t>
  </si>
  <si>
    <t>URZĘDY NACZELNYCH ORGANÓW WŁADZY PAŃSTWOWEJ KONTROLI, OCHRONY PRAWA ORAZ SĄDOWNICTWA</t>
  </si>
  <si>
    <t>75101</t>
  </si>
  <si>
    <t>Dotacje celowe otrz.z budzetu p. na realizację b. zadań z zakresu adm. rządowej</t>
  </si>
  <si>
    <t>754</t>
  </si>
  <si>
    <t>BEZPIECZEŃSTWO PUBLICZNE I OCHRONA PRZECIWPOŻAROWA</t>
  </si>
  <si>
    <t>8211</t>
  </si>
  <si>
    <t>75414</t>
  </si>
  <si>
    <t>Obrona cywilna</t>
  </si>
  <si>
    <t>Dotacje celowe otrzymane z budżetu p. na realizację b. zadań z zakresu adm. rządowej</t>
  </si>
  <si>
    <t>756</t>
  </si>
  <si>
    <t>75601</t>
  </si>
  <si>
    <t>Wpływy z podatku dochodowego od osób fizycznych</t>
  </si>
  <si>
    <t>86</t>
  </si>
  <si>
    <t>8613</t>
  </si>
  <si>
    <t>035</t>
  </si>
  <si>
    <t>Podatek od dzałalności gospodarczej o. fizycz. opłacany w formie karty podatkowej</t>
  </si>
  <si>
    <t>091</t>
  </si>
  <si>
    <t>Odsetki od nieterminowych wpłat z tytułu podatków i opłat</t>
  </si>
  <si>
    <t>75615</t>
  </si>
  <si>
    <t>Wpływy z podatku rolnego, leśnego, podatku od czynności cywilnopr.</t>
  </si>
  <si>
    <t>031</t>
  </si>
  <si>
    <t>Podatek od nieruchomości</t>
  </si>
  <si>
    <t>032</t>
  </si>
  <si>
    <t>Podatek rolny</t>
  </si>
  <si>
    <t>8615</t>
  </si>
  <si>
    <t>033</t>
  </si>
  <si>
    <t>Podatek leśny</t>
  </si>
  <si>
    <t>75616</t>
  </si>
  <si>
    <t>Wpływy z podatku rolnego, leśnego, podatku od czyn. cywilnoprawnych</t>
  </si>
  <si>
    <t>8617</t>
  </si>
  <si>
    <t>034</t>
  </si>
  <si>
    <t>036</t>
  </si>
  <si>
    <t>Podatek od spadków i darowizn</t>
  </si>
  <si>
    <t>043</t>
  </si>
  <si>
    <t>Wpływy z opłaty targowej</t>
  </si>
  <si>
    <t>050</t>
  </si>
  <si>
    <t>Podatek od czynności cywilnoprawnych</t>
  </si>
  <si>
    <t>Odsetki od nieterminowych wpłat z tytułu podatków i  opłat</t>
  </si>
  <si>
    <t>75618</t>
  </si>
  <si>
    <t>Wpływy z opłaty skarbowej</t>
  </si>
  <si>
    <t>8695</t>
  </si>
  <si>
    <t>041</t>
  </si>
  <si>
    <t>75621</t>
  </si>
  <si>
    <t>Udziały gmin w podatkachstanowiących dochód budżetu państwa</t>
  </si>
  <si>
    <t>001</t>
  </si>
  <si>
    <t>Podatek dochodowy od osób fizycznych</t>
  </si>
  <si>
    <t>002</t>
  </si>
  <si>
    <t>Podatek dochodowy od osób prawnych</t>
  </si>
  <si>
    <t>758</t>
  </si>
  <si>
    <t>RÓŻNE ROZLICZENIA</t>
  </si>
  <si>
    <t>75801</t>
  </si>
  <si>
    <t>Część oświatowa subwencji ogólnej dla jedn. Samorz. terytorialnego</t>
  </si>
  <si>
    <t>89</t>
  </si>
  <si>
    <t>8995</t>
  </si>
  <si>
    <t>292</t>
  </si>
  <si>
    <t>Subwencje ogólne z budżetu państwa</t>
  </si>
  <si>
    <t>75802</t>
  </si>
  <si>
    <t>Część podstawowa subwencji ogólnej dla gmin</t>
  </si>
  <si>
    <t>75805</t>
  </si>
  <si>
    <t>Część rekompensująca subwencji ogólnej dla gmin</t>
  </si>
  <si>
    <t>75814</t>
  </si>
  <si>
    <t>Różne rozliczenia finansowe</t>
  </si>
  <si>
    <t>Podatek od działalności gospodarczej o.fizycznych opłacany w formie karty podatkowej</t>
  </si>
  <si>
    <t>801</t>
  </si>
  <si>
    <t>OŚWIATA I WYCHOWANIE</t>
  </si>
  <si>
    <t>80101</t>
  </si>
  <si>
    <t>Szkoły podstawowe</t>
  </si>
  <si>
    <t>90</t>
  </si>
  <si>
    <t>9009</t>
  </si>
  <si>
    <t>633</t>
  </si>
  <si>
    <t>80113</t>
  </si>
  <si>
    <t>Dowożenie uczniów do szkół</t>
  </si>
  <si>
    <t>80195</t>
  </si>
  <si>
    <t>9019</t>
  </si>
  <si>
    <t>203</t>
  </si>
  <si>
    <t>Dotacje celowe otrzym. z budż. państwa na realiz. własnych zadań bieżących gmin</t>
  </si>
  <si>
    <t>851</t>
  </si>
  <si>
    <t>OCGRONA ZDROWIA</t>
  </si>
  <si>
    <t>85154</t>
  </si>
  <si>
    <t>Przeciwdziałanie alkoholizmowi</t>
  </si>
  <si>
    <t>91</t>
  </si>
  <si>
    <t>9142</t>
  </si>
  <si>
    <t>048</t>
  </si>
  <si>
    <t>Wpłaty z opłat za zezwolenia na sprzedaż alkoholu</t>
  </si>
  <si>
    <t>853</t>
  </si>
  <si>
    <t>OPIEKA SPOŁECZNA</t>
  </si>
  <si>
    <t>85314</t>
  </si>
  <si>
    <t>Zasiłki i pomoc w naturze oraz składki na ubezpieczenie społeczne</t>
  </si>
  <si>
    <t>93</t>
  </si>
  <si>
    <t>9317</t>
  </si>
  <si>
    <t>Dotacje celowe otrzymane z budżetu państwa na finansowanie zadań zleconych gminom</t>
  </si>
  <si>
    <t>85316</t>
  </si>
  <si>
    <t>Zasiłki rodzinne, pielęgnacyjne i wychowawcze</t>
  </si>
  <si>
    <t>85319</t>
  </si>
  <si>
    <t>Ośrodki pomocy społecznej</t>
  </si>
  <si>
    <t>85395</t>
  </si>
  <si>
    <t>Dotacje celowe otrzym. z budżetu państwa na realiz. własnych zadań bieżących gmin</t>
  </si>
  <si>
    <t>854</t>
  </si>
  <si>
    <t>EDUKACYJNA OPIEKA WYCHOWAWCZA</t>
  </si>
  <si>
    <t>85401</t>
  </si>
  <si>
    <t>Świetlice szkolne</t>
  </si>
  <si>
    <t>97</t>
  </si>
  <si>
    <t>9701</t>
  </si>
  <si>
    <t>85404</t>
  </si>
  <si>
    <t>Przedszkola</t>
  </si>
  <si>
    <t>9709</t>
  </si>
  <si>
    <t>900</t>
  </si>
  <si>
    <t>GOSPODARKA KOMUNALNA I OCGRONA ŚRODOWISKA</t>
  </si>
  <si>
    <t>90001</t>
  </si>
  <si>
    <t>Gospodarka ściekowa i ochrona wód</t>
  </si>
  <si>
    <t>90003</t>
  </si>
  <si>
    <t>Oczyszczanie miast i wsi</t>
  </si>
  <si>
    <t>90015</t>
  </si>
  <si>
    <t>Oświetlenie ulic, placów i dróg</t>
  </si>
  <si>
    <t>631</t>
  </si>
  <si>
    <t>Dotacje celowe przekaz. z budż. państwa na inwestycje i zak. inwest. zlec. gminom</t>
  </si>
  <si>
    <t xml:space="preserve">                          P  O  D  S  U  M  O  W  A  N  I  E </t>
  </si>
  <si>
    <t>.</t>
  </si>
  <si>
    <t>Drogi publiczne gminne</t>
  </si>
  <si>
    <t>Urzędy naczelnych organów władzy państwowej,kontroli i ochrony prawa</t>
  </si>
  <si>
    <t>75412</t>
  </si>
  <si>
    <t>Ochotnicze straże pożarne</t>
  </si>
  <si>
    <t>80110</t>
  </si>
  <si>
    <t>Gimnazja</t>
  </si>
  <si>
    <t>Spis powszechny i inne</t>
  </si>
  <si>
    <t>Podatek od środków transportowych</t>
  </si>
  <si>
    <t>DOCHODY OD OSÓB PRAWNYCH, FIZYCZNYCH I OD INNYCH JEDNOSTEK NIE POSIADAJĄCYCH OSOBOWOŚCI PRAWNEJ</t>
  </si>
  <si>
    <t>626</t>
  </si>
  <si>
    <t>Dotacje otrzymane z funduszy celowych</t>
  </si>
  <si>
    <t>020</t>
  </si>
  <si>
    <t>02001</t>
  </si>
  <si>
    <t xml:space="preserve">Gospodarka leśna    </t>
  </si>
  <si>
    <t>Dochody z najmu i dierżawy składników majątkowych</t>
  </si>
  <si>
    <t>75056</t>
  </si>
  <si>
    <t>Dotacje celowe otrzym.z budż.państwa na realizację inwestycji własnych</t>
  </si>
  <si>
    <t>85495</t>
  </si>
  <si>
    <t>Wplywy z innych lokalnych opłat pobieranych przez jedn.samorz.teryt.</t>
  </si>
  <si>
    <t>75109</t>
  </si>
  <si>
    <t>75110</t>
  </si>
  <si>
    <t>Referenda ogólnokrajowe i konstytucyjne</t>
  </si>
  <si>
    <t>85313</t>
  </si>
  <si>
    <t>z wykonania dochodów budżetowych Gminy Odrzywół za I półrocze 2003 roku</t>
  </si>
  <si>
    <t xml:space="preserve">                                    LEŚNICTWO</t>
  </si>
  <si>
    <t>Wybory do rad gmin, rad powiatów i sejmików województw</t>
  </si>
  <si>
    <t>Wpływy z opłat za zezwolenia na sprzedaż alkoholu</t>
  </si>
  <si>
    <t>Wpływy z innych lokalnych opłat pobieranych przez j.s.t. na podst. odrebnych ustaw</t>
  </si>
  <si>
    <t>Podatek od czynności cywilno prawnych</t>
  </si>
  <si>
    <t>Składki na ubezp.zdr. opłacane za osoby pobier. niektóre świad.z pomocy społ.</t>
  </si>
  <si>
    <t>Załącznik Nr 1</t>
  </si>
  <si>
    <t>do Zarzadzenia Nr 26/2003</t>
  </si>
  <si>
    <t>Wójta Gminy Odrzywół</t>
  </si>
  <si>
    <t>z dnia 26 sierpnia 2003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</si>
</sst>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97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ashed"/>
      <bottom style="dotted"/>
    </border>
    <border>
      <left>
        <color indexed="63"/>
      </left>
      <right style="thin"/>
      <top style="hair"/>
      <bottom style="dotted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dotted"/>
    </border>
    <border>
      <left style="dotted"/>
      <right style="thin"/>
      <top style="double"/>
      <bottom style="thin"/>
    </border>
    <border>
      <left style="dotted"/>
      <right style="thin"/>
      <top style="thin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>
        <color indexed="63"/>
      </bottom>
    </border>
    <border>
      <left style="dotted"/>
      <right style="thin"/>
      <top style="hair"/>
      <bottom style="dotted"/>
    </border>
    <border>
      <left style="dotted"/>
      <right style="thin"/>
      <top>
        <color indexed="63"/>
      </top>
      <bottom style="thin"/>
    </border>
    <border>
      <left style="dotted"/>
      <right style="thin"/>
      <top style="hair"/>
      <bottom style="double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ashed"/>
      <bottom>
        <color indexed="63"/>
      </bottom>
    </border>
    <border>
      <left style="dotted"/>
      <right style="thin"/>
      <top style="dashed"/>
      <bottom style="thin"/>
    </border>
    <border>
      <left style="dotted"/>
      <right style="thin"/>
      <top>
        <color indexed="63"/>
      </top>
      <bottom style="double"/>
    </border>
    <border>
      <left style="dotted"/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 style="hair"/>
      <bottom style="thin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 style="double"/>
      <bottom style="double"/>
    </border>
    <border>
      <left style="dotted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ashed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ashed"/>
      <bottom style="hair"/>
    </border>
    <border>
      <left style="thin"/>
      <right style="thin"/>
      <top style="thin"/>
      <bottom style="dotted"/>
    </border>
    <border>
      <left style="hair"/>
      <right style="thin"/>
      <top>
        <color indexed="63"/>
      </top>
      <bottom style="hair"/>
    </border>
    <border>
      <left style="thin"/>
      <right style="thin"/>
      <top style="double"/>
      <bottom style="dotted"/>
    </border>
    <border>
      <left style="thin"/>
      <right style="thin"/>
      <top style="hair"/>
      <bottom style="dotted"/>
    </border>
    <border>
      <left style="thin"/>
      <right style="thin"/>
      <top style="dotted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 style="dotted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thin"/>
      <top style="thin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0" fontId="6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5" fillId="0" borderId="0" xfId="0" applyNumberFormat="1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7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10" fontId="7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0" fillId="0" borderId="16" xfId="0" applyBorder="1" applyAlignment="1">
      <alignment/>
    </xf>
    <xf numFmtId="3" fontId="9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9" fontId="6" fillId="0" borderId="21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6" fillId="0" borderId="2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4" fillId="3" borderId="11" xfId="0" applyNumberFormat="1" applyFont="1" applyFill="1" applyBorder="1" applyAlignment="1">
      <alignment horizontal="right"/>
    </xf>
    <xf numFmtId="3" fontId="4" fillId="3" borderId="24" xfId="0" applyNumberFormat="1" applyFont="1" applyFill="1" applyBorder="1" applyAlignment="1">
      <alignment horizontal="right"/>
    </xf>
    <xf numFmtId="3" fontId="5" fillId="4" borderId="25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3" fontId="4" fillId="5" borderId="17" xfId="0" applyNumberFormat="1" applyFont="1" applyFill="1" applyBorder="1" applyAlignment="1">
      <alignment horizontal="right"/>
    </xf>
    <xf numFmtId="49" fontId="4" fillId="5" borderId="26" xfId="0" applyNumberFormat="1" applyFont="1" applyFill="1" applyBorder="1" applyAlignment="1">
      <alignment horizontal="center"/>
    </xf>
    <xf numFmtId="10" fontId="7" fillId="5" borderId="4" xfId="0" applyNumberFormat="1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left"/>
    </xf>
    <xf numFmtId="49" fontId="4" fillId="0" borderId="30" xfId="0" applyNumberFormat="1" applyFont="1" applyBorder="1" applyAlignment="1" quotePrefix="1">
      <alignment horizontal="left"/>
    </xf>
    <xf numFmtId="49" fontId="4" fillId="0" borderId="0" xfId="0" applyNumberFormat="1" applyFont="1" applyBorder="1" applyAlignment="1" quotePrefix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5" borderId="32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3" fontId="4" fillId="5" borderId="33" xfId="0" applyNumberFormat="1" applyFont="1" applyFill="1" applyBorder="1" applyAlignment="1">
      <alignment horizontal="right"/>
    </xf>
    <xf numFmtId="3" fontId="5" fillId="4" borderId="34" xfId="0" applyNumberFormat="1" applyFont="1" applyFill="1" applyBorder="1" applyAlignment="1">
      <alignment horizontal="right"/>
    </xf>
    <xf numFmtId="3" fontId="4" fillId="3" borderId="35" xfId="0" applyNumberFormat="1" applyFont="1" applyFill="1" applyBorder="1" applyAlignment="1">
      <alignment horizontal="right"/>
    </xf>
    <xf numFmtId="0" fontId="0" fillId="6" borderId="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49" fontId="6" fillId="0" borderId="37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 quotePrefix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38" xfId="0" applyNumberFormat="1" applyFont="1" applyBorder="1" applyAlignment="1" quotePrefix="1">
      <alignment horizontal="left"/>
    </xf>
    <xf numFmtId="49" fontId="6" fillId="0" borderId="14" xfId="0" applyNumberFormat="1" applyFont="1" applyBorder="1" applyAlignment="1" quotePrefix="1">
      <alignment horizontal="left"/>
    </xf>
    <xf numFmtId="49" fontId="6" fillId="0" borderId="39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left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left"/>
    </xf>
    <xf numFmtId="49" fontId="6" fillId="0" borderId="44" xfId="0" applyNumberFormat="1" applyFont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left" vertical="center" wrapText="1"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21" xfId="0" applyNumberFormat="1" applyFont="1" applyBorder="1" applyAlignment="1" quotePrefix="1">
      <alignment horizontal="left"/>
    </xf>
    <xf numFmtId="49" fontId="6" fillId="0" borderId="50" xfId="0" applyNumberFormat="1" applyFont="1" applyBorder="1" applyAlignment="1">
      <alignment horizontal="left"/>
    </xf>
    <xf numFmtId="49" fontId="6" fillId="2" borderId="20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49" fontId="6" fillId="2" borderId="62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center"/>
    </xf>
    <xf numFmtId="49" fontId="6" fillId="2" borderId="61" xfId="0" applyNumberFormat="1" applyFont="1" applyFill="1" applyBorder="1" applyAlignment="1">
      <alignment horizontal="center"/>
    </xf>
    <xf numFmtId="49" fontId="4" fillId="5" borderId="67" xfId="0" applyNumberFormat="1" applyFont="1" applyFill="1" applyBorder="1" applyAlignment="1">
      <alignment horizontal="center"/>
    </xf>
    <xf numFmtId="10" fontId="7" fillId="5" borderId="3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5" borderId="18" xfId="0" applyNumberFormat="1" applyFont="1" applyFill="1" applyBorder="1" applyAlignment="1">
      <alignment horizontal="center"/>
    </xf>
    <xf numFmtId="49" fontId="4" fillId="5" borderId="68" xfId="0" applyNumberFormat="1" applyFont="1" applyFill="1" applyBorder="1" applyAlignment="1">
      <alignment horizontal="center"/>
    </xf>
    <xf numFmtId="49" fontId="4" fillId="5" borderId="67" xfId="0" applyNumberFormat="1" applyFont="1" applyFill="1" applyBorder="1" applyAlignment="1">
      <alignment horizontal="left" vertical="center" wrapText="1"/>
    </xf>
    <xf numFmtId="49" fontId="4" fillId="5" borderId="69" xfId="0" applyNumberFormat="1" applyFont="1" applyFill="1" applyBorder="1" applyAlignment="1">
      <alignment horizontal="center"/>
    </xf>
    <xf numFmtId="49" fontId="4" fillId="5" borderId="67" xfId="0" applyNumberFormat="1" applyFont="1" applyFill="1" applyBorder="1" applyAlignment="1" quotePrefix="1">
      <alignment horizontal="center"/>
    </xf>
    <xf numFmtId="49" fontId="4" fillId="5" borderId="70" xfId="0" applyNumberFormat="1" applyFont="1" applyFill="1" applyBorder="1" applyAlignment="1">
      <alignment horizontal="center"/>
    </xf>
    <xf numFmtId="49" fontId="4" fillId="5" borderId="71" xfId="0" applyNumberFormat="1" applyFont="1" applyFill="1" applyBorder="1" applyAlignment="1">
      <alignment horizontal="center"/>
    </xf>
    <xf numFmtId="49" fontId="4" fillId="5" borderId="67" xfId="0" applyNumberFormat="1" applyFont="1" applyFill="1" applyBorder="1" applyAlignment="1">
      <alignment horizontal="left"/>
    </xf>
    <xf numFmtId="49" fontId="4" fillId="5" borderId="67" xfId="0" applyNumberFormat="1" applyFont="1" applyFill="1" applyBorder="1" applyAlignment="1">
      <alignment horizontal="center" wrapText="1"/>
    </xf>
    <xf numFmtId="49" fontId="4" fillId="5" borderId="2" xfId="0" applyNumberFormat="1" applyFont="1" applyFill="1" applyBorder="1" applyAlignment="1">
      <alignment horizontal="center"/>
    </xf>
    <xf numFmtId="49" fontId="4" fillId="5" borderId="72" xfId="0" applyNumberFormat="1" applyFont="1" applyFill="1" applyBorder="1" applyAlignment="1">
      <alignment horizontal="center"/>
    </xf>
    <xf numFmtId="0" fontId="0" fillId="6" borderId="73" xfId="0" applyFill="1" applyBorder="1" applyAlignment="1">
      <alignment horizontal="center"/>
    </xf>
    <xf numFmtId="0" fontId="0" fillId="6" borderId="74" xfId="0" applyFill="1" applyBorder="1" applyAlignment="1">
      <alignment horizontal="center"/>
    </xf>
    <xf numFmtId="0" fontId="0" fillId="6" borderId="75" xfId="0" applyFill="1" applyBorder="1" applyAlignment="1">
      <alignment horizontal="center"/>
    </xf>
    <xf numFmtId="0" fontId="0" fillId="6" borderId="76" xfId="0" applyFill="1" applyBorder="1" applyAlignment="1">
      <alignment horizontal="center"/>
    </xf>
    <xf numFmtId="49" fontId="4" fillId="6" borderId="77" xfId="0" applyNumberFormat="1" applyFont="1" applyFill="1" applyBorder="1" applyAlignment="1">
      <alignment horizontal="center" vertical="center"/>
    </xf>
    <xf numFmtId="49" fontId="4" fillId="6" borderId="32" xfId="0" applyNumberFormat="1" applyFont="1" applyFill="1" applyBorder="1" applyAlignment="1">
      <alignment horizontal="center" vertical="center"/>
    </xf>
    <xf numFmtId="49" fontId="4" fillId="6" borderId="67" xfId="0" applyNumberFormat="1" applyFont="1" applyFill="1" applyBorder="1" applyAlignment="1">
      <alignment horizontal="left" vertical="center"/>
    </xf>
    <xf numFmtId="3" fontId="4" fillId="6" borderId="17" xfId="0" applyNumberFormat="1" applyFont="1" applyFill="1" applyBorder="1" applyAlignment="1">
      <alignment horizontal="center" vertical="center"/>
    </xf>
    <xf numFmtId="10" fontId="7" fillId="6" borderId="78" xfId="0" applyNumberFormat="1" applyFont="1" applyFill="1" applyBorder="1" applyAlignment="1">
      <alignment horizontal="center"/>
    </xf>
    <xf numFmtId="49" fontId="6" fillId="0" borderId="79" xfId="0" applyNumberFormat="1" applyFont="1" applyBorder="1" applyAlignment="1">
      <alignment horizontal="left"/>
    </xf>
    <xf numFmtId="3" fontId="6" fillId="4" borderId="36" xfId="0" applyNumberFormat="1" applyFont="1" applyFill="1" applyBorder="1" applyAlignment="1">
      <alignment horizontal="right"/>
    </xf>
    <xf numFmtId="3" fontId="6" fillId="4" borderId="80" xfId="0" applyNumberFormat="1" applyFont="1" applyFill="1" applyBorder="1" applyAlignment="1">
      <alignment horizontal="right"/>
    </xf>
    <xf numFmtId="3" fontId="6" fillId="4" borderId="34" xfId="0" applyNumberFormat="1" applyFont="1" applyFill="1" applyBorder="1" applyAlignment="1">
      <alignment horizontal="right"/>
    </xf>
    <xf numFmtId="3" fontId="6" fillId="4" borderId="81" xfId="0" applyNumberFormat="1" applyFont="1" applyFill="1" applyBorder="1" applyAlignment="1">
      <alignment horizontal="right"/>
    </xf>
    <xf numFmtId="3" fontId="6" fillId="4" borderId="82" xfId="0" applyNumberFormat="1" applyFont="1" applyFill="1" applyBorder="1" applyAlignment="1">
      <alignment horizontal="right"/>
    </xf>
    <xf numFmtId="3" fontId="6" fillId="4" borderId="83" xfId="0" applyNumberFormat="1" applyFont="1" applyFill="1" applyBorder="1" applyAlignment="1">
      <alignment horizontal="right"/>
    </xf>
    <xf numFmtId="3" fontId="6" fillId="4" borderId="25" xfId="0" applyNumberFormat="1" applyFont="1" applyFill="1" applyBorder="1" applyAlignment="1">
      <alignment horizontal="right"/>
    </xf>
    <xf numFmtId="3" fontId="6" fillId="4" borderId="84" xfId="0" applyNumberFormat="1" applyFont="1" applyFill="1" applyBorder="1" applyAlignment="1">
      <alignment horizontal="right"/>
    </xf>
    <xf numFmtId="3" fontId="6" fillId="4" borderId="85" xfId="0" applyNumberFormat="1" applyFont="1" applyFill="1" applyBorder="1" applyAlignment="1">
      <alignment horizontal="right"/>
    </xf>
    <xf numFmtId="3" fontId="6" fillId="4" borderId="86" xfId="0" applyNumberFormat="1" applyFont="1" applyFill="1" applyBorder="1" applyAlignment="1">
      <alignment horizontal="right"/>
    </xf>
    <xf numFmtId="3" fontId="4" fillId="3" borderId="25" xfId="0" applyNumberFormat="1" applyFont="1" applyFill="1" applyBorder="1" applyAlignment="1">
      <alignment horizontal="right"/>
    </xf>
    <xf numFmtId="3" fontId="6" fillId="4" borderId="87" xfId="0" applyNumberFormat="1" applyFont="1" applyFill="1" applyBorder="1" applyAlignment="1">
      <alignment horizontal="right"/>
    </xf>
    <xf numFmtId="3" fontId="6" fillId="4" borderId="88" xfId="0" applyNumberFormat="1" applyFont="1" applyFill="1" applyBorder="1" applyAlignment="1">
      <alignment horizontal="right"/>
    </xf>
    <xf numFmtId="3" fontId="4" fillId="3" borderId="89" xfId="0" applyNumberFormat="1" applyFont="1" applyFill="1" applyBorder="1" applyAlignment="1">
      <alignment horizontal="right"/>
    </xf>
    <xf numFmtId="3" fontId="4" fillId="3" borderId="90" xfId="0" applyNumberFormat="1" applyFont="1" applyFill="1" applyBorder="1" applyAlignment="1">
      <alignment horizontal="right"/>
    </xf>
    <xf numFmtId="3" fontId="6" fillId="4" borderId="91" xfId="0" applyNumberFormat="1" applyFont="1" applyFill="1" applyBorder="1" applyAlignment="1">
      <alignment horizontal="right"/>
    </xf>
    <xf numFmtId="3" fontId="6" fillId="4" borderId="92" xfId="0" applyNumberFormat="1" applyFont="1" applyFill="1" applyBorder="1" applyAlignment="1">
      <alignment horizontal="right"/>
    </xf>
    <xf numFmtId="49" fontId="7" fillId="0" borderId="29" xfId="0" applyNumberFormat="1" applyFont="1" applyBorder="1" applyAlignment="1" quotePrefix="1">
      <alignment horizontal="left" vertical="center" wrapText="1"/>
    </xf>
    <xf numFmtId="49" fontId="6" fillId="0" borderId="93" xfId="0" applyNumberFormat="1" applyFont="1" applyBorder="1" applyAlignment="1">
      <alignment horizontal="center"/>
    </xf>
    <xf numFmtId="49" fontId="6" fillId="0" borderId="94" xfId="0" applyNumberFormat="1" applyFont="1" applyBorder="1" applyAlignment="1">
      <alignment horizontal="center"/>
    </xf>
    <xf numFmtId="49" fontId="4" fillId="0" borderId="95" xfId="0" applyNumberFormat="1" applyFont="1" applyBorder="1" applyAlignment="1">
      <alignment horizontal="left"/>
    </xf>
    <xf numFmtId="49" fontId="4" fillId="0" borderId="1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center"/>
    </xf>
    <xf numFmtId="10" fontId="7" fillId="0" borderId="3" xfId="0" applyNumberFormat="1" applyFont="1" applyFill="1" applyBorder="1" applyAlignment="1">
      <alignment horizontal="center"/>
    </xf>
    <xf numFmtId="3" fontId="4" fillId="4" borderId="85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3" fontId="6" fillId="4" borderId="9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82"/>
  <sheetViews>
    <sheetView tabSelected="1" zoomScale="85" zoomScaleNormal="85" workbookViewId="0" topLeftCell="C1">
      <selection activeCell="C140" sqref="A140:IV189"/>
    </sheetView>
  </sheetViews>
  <sheetFormatPr defaultColWidth="9.140625" defaultRowHeight="12"/>
  <cols>
    <col min="1" max="2" width="0" style="0" hidden="1" customWidth="1"/>
    <col min="3" max="3" width="6.28125" style="0" customWidth="1"/>
    <col min="4" max="4" width="4.8515625" style="0" hidden="1" customWidth="1"/>
    <col min="5" max="5" width="6.8515625" style="0" hidden="1" customWidth="1"/>
    <col min="6" max="6" width="10.140625" style="0" customWidth="1"/>
    <col min="7" max="7" width="7.7109375" style="0" customWidth="1"/>
    <col min="8" max="8" width="83.7109375" style="0" customWidth="1"/>
    <col min="9" max="9" width="15.140625" style="0" customWidth="1"/>
    <col min="10" max="10" width="15.421875" style="0" customWidth="1"/>
    <col min="11" max="11" width="13.28125" style="0" customWidth="1"/>
    <col min="12" max="12" width="16.8515625" style="0" customWidth="1"/>
    <col min="13" max="13" width="21.00390625" style="0" customWidth="1"/>
    <col min="14" max="14" width="20.7109375" style="0" customWidth="1"/>
    <col min="15" max="16" width="10.8515625" style="0" customWidth="1"/>
    <col min="17" max="17" width="4.8515625" style="0" customWidth="1"/>
  </cols>
  <sheetData>
    <row r="1" ht="11.25">
      <c r="J1" s="177" t="s">
        <v>218</v>
      </c>
    </row>
    <row r="2" ht="11.25">
      <c r="J2" s="177" t="s">
        <v>219</v>
      </c>
    </row>
    <row r="3" spans="3:10" ht="11.25">
      <c r="C3" s="6"/>
      <c r="J3" s="41" t="s">
        <v>220</v>
      </c>
    </row>
    <row r="4" spans="3:10" ht="11.25">
      <c r="C4" s="6"/>
      <c r="J4" s="178" t="s">
        <v>221</v>
      </c>
    </row>
    <row r="5" spans="3:9" ht="14.25" customHeight="1">
      <c r="C5" s="6"/>
      <c r="G5" s="10"/>
      <c r="H5" s="10" t="s">
        <v>0</v>
      </c>
      <c r="I5" s="10"/>
    </row>
    <row r="6" spans="3:8" ht="12.75">
      <c r="C6" s="6"/>
      <c r="G6" s="2"/>
      <c r="H6" s="46" t="s">
        <v>211</v>
      </c>
    </row>
    <row r="7" spans="3:14" ht="12.75">
      <c r="C7" s="6"/>
      <c r="H7" s="2" t="s">
        <v>1</v>
      </c>
      <c r="I7" s="2"/>
      <c r="J7" s="2"/>
      <c r="L7" t="s">
        <v>2</v>
      </c>
      <c r="N7" t="s">
        <v>3</v>
      </c>
    </row>
    <row r="8" spans="3:10" ht="12.75">
      <c r="C8" s="6"/>
      <c r="H8" s="2"/>
      <c r="I8" s="2"/>
      <c r="J8" s="2"/>
    </row>
    <row r="9" spans="3:10" ht="13.5" thickBot="1">
      <c r="C9" s="28" t="s">
        <v>187</v>
      </c>
      <c r="F9" s="2"/>
      <c r="I9" s="2"/>
      <c r="J9" s="2"/>
    </row>
    <row r="10" spans="2:16" ht="15" customHeight="1" thickTop="1">
      <c r="B10" s="1" t="s">
        <v>4</v>
      </c>
      <c r="C10" s="137" t="s">
        <v>5</v>
      </c>
      <c r="D10" s="67"/>
      <c r="E10" s="67"/>
      <c r="F10" s="68" t="s">
        <v>6</v>
      </c>
      <c r="G10" s="68" t="s">
        <v>7</v>
      </c>
      <c r="H10" s="68" t="s">
        <v>8</v>
      </c>
      <c r="I10" s="68" t="s">
        <v>9</v>
      </c>
      <c r="J10" s="68" t="s">
        <v>10</v>
      </c>
      <c r="K10" s="138" t="s">
        <v>11</v>
      </c>
      <c r="L10" t="s">
        <v>12</v>
      </c>
      <c r="P10" t="s">
        <v>13</v>
      </c>
    </row>
    <row r="11" spans="3:13" ht="15" customHeight="1" thickBot="1">
      <c r="C11" s="139">
        <v>1</v>
      </c>
      <c r="D11" s="69"/>
      <c r="E11" s="69"/>
      <c r="F11" s="70">
        <v>2</v>
      </c>
      <c r="G11" s="70">
        <v>3</v>
      </c>
      <c r="H11" s="70">
        <v>4</v>
      </c>
      <c r="I11" s="70">
        <v>5</v>
      </c>
      <c r="J11" s="70">
        <v>6</v>
      </c>
      <c r="K11" s="140">
        <v>7</v>
      </c>
      <c r="L11" t="s">
        <v>14</v>
      </c>
      <c r="M11" t="s">
        <v>15</v>
      </c>
    </row>
    <row r="12" spans="2:17" ht="15" customHeight="1" thickBot="1" thickTop="1">
      <c r="B12" t="str">
        <f>CONCATENATE(C12,D12,E12,F12)</f>
        <v>010  </v>
      </c>
      <c r="C12" s="52" t="s">
        <v>16</v>
      </c>
      <c r="D12" s="62" t="s">
        <v>4</v>
      </c>
      <c r="E12" s="62"/>
      <c r="F12" s="62" t="s">
        <v>4</v>
      </c>
      <c r="G12" s="62" t="s">
        <v>4</v>
      </c>
      <c r="H12" s="123" t="s">
        <v>17</v>
      </c>
      <c r="I12" s="51">
        <f>SUM(I13,I18)</f>
        <v>405000</v>
      </c>
      <c r="J12" s="51">
        <f>SUM(J13,J18)</f>
        <v>145083</v>
      </c>
      <c r="K12" s="124">
        <f>J12/I12</f>
        <v>0.3582296296296296</v>
      </c>
      <c r="L12" s="35">
        <f>I12</f>
        <v>405000</v>
      </c>
      <c r="M12" s="3" t="s">
        <v>4</v>
      </c>
      <c r="N12" s="3" t="s">
        <v>4</v>
      </c>
      <c r="O12" s="3"/>
      <c r="P12" s="3">
        <f>I12-L12</f>
        <v>0</v>
      </c>
      <c r="Q12" s="3" t="e">
        <f>J12-M12</f>
        <v>#VALUE!</v>
      </c>
    </row>
    <row r="13" spans="2:17" ht="15" customHeight="1" thickBot="1" thickTop="1">
      <c r="B13" t="str">
        <f>CONCATENATE(C13,D13,E13,F13)</f>
        <v>   01010</v>
      </c>
      <c r="C13" s="5" t="s">
        <v>4</v>
      </c>
      <c r="D13" s="13" t="s">
        <v>4</v>
      </c>
      <c r="E13" s="14" t="s">
        <v>4</v>
      </c>
      <c r="F13" s="60" t="s">
        <v>18</v>
      </c>
      <c r="G13" s="103"/>
      <c r="H13" s="54" t="s">
        <v>19</v>
      </c>
      <c r="I13" s="47">
        <f>SUM(I14:I17)</f>
        <v>405000</v>
      </c>
      <c r="J13" s="47">
        <f>SUM(J14:J17)</f>
        <v>144722</v>
      </c>
      <c r="K13" s="9">
        <f aca="true" t="shared" si="0" ref="K13:K83">J13/I13</f>
        <v>0.35733827160493825</v>
      </c>
      <c r="L13" s="36"/>
      <c r="M13" s="34">
        <f>I13</f>
        <v>405000</v>
      </c>
      <c r="N13" s="3">
        <f>SUM(I14:I22)</f>
        <v>405000</v>
      </c>
      <c r="O13" s="3">
        <f>SUMIF($E$12:$J$133,$B13,$J$12:$J$133)</f>
        <v>0.35733827160493825</v>
      </c>
      <c r="P13" s="3">
        <f>I13-N13</f>
        <v>0</v>
      </c>
      <c r="Q13" s="3">
        <f>J13-O13</f>
        <v>144721.6426617284</v>
      </c>
    </row>
    <row r="14" spans="2:15" s="72" customFormat="1" ht="14.25" customHeight="1" hidden="1" thickBot="1" thickTop="1">
      <c r="B14" s="72" t="str">
        <f>CONCATENATE(C14,D14,E14,F14)</f>
        <v>40 4495</v>
      </c>
      <c r="C14" s="73"/>
      <c r="D14" s="30" t="s">
        <v>20</v>
      </c>
      <c r="E14" s="74" t="s">
        <v>21</v>
      </c>
      <c r="F14" s="75"/>
      <c r="G14" s="104" t="s">
        <v>22</v>
      </c>
      <c r="H14" s="26" t="s">
        <v>23</v>
      </c>
      <c r="I14" s="151"/>
      <c r="J14" s="151"/>
      <c r="K14" s="92" t="e">
        <f t="shared" si="0"/>
        <v>#DIV/0!</v>
      </c>
      <c r="L14" s="76"/>
      <c r="M14" s="76"/>
      <c r="N14" s="76"/>
      <c r="O14" s="76"/>
    </row>
    <row r="15" spans="3:15" s="72" customFormat="1" ht="14.25" customHeight="1" thickBot="1" thickTop="1">
      <c r="C15" s="73"/>
      <c r="D15" s="30"/>
      <c r="E15" s="74"/>
      <c r="F15" s="30"/>
      <c r="G15" s="105" t="s">
        <v>24</v>
      </c>
      <c r="H15" s="77" t="s">
        <v>25</v>
      </c>
      <c r="I15" s="152">
        <v>145000</v>
      </c>
      <c r="J15" s="152">
        <v>56572</v>
      </c>
      <c r="K15" s="92">
        <f t="shared" si="0"/>
        <v>0.39015172413793103</v>
      </c>
      <c r="L15" s="76"/>
      <c r="M15" s="76"/>
      <c r="N15" s="76"/>
      <c r="O15" s="76"/>
    </row>
    <row r="16" spans="3:15" s="72" customFormat="1" ht="14.25" customHeight="1" hidden="1" thickBot="1" thickTop="1">
      <c r="C16" s="73"/>
      <c r="D16" s="30"/>
      <c r="E16" s="74"/>
      <c r="F16" s="30"/>
      <c r="G16" s="106" t="s">
        <v>86</v>
      </c>
      <c r="H16" s="44" t="s">
        <v>87</v>
      </c>
      <c r="I16" s="148">
        <v>0</v>
      </c>
      <c r="J16" s="148">
        <v>0</v>
      </c>
      <c r="K16" s="92" t="e">
        <f t="shared" si="0"/>
        <v>#DIV/0!</v>
      </c>
      <c r="L16" s="76"/>
      <c r="M16" s="76"/>
      <c r="N16" s="76"/>
      <c r="O16" s="76"/>
    </row>
    <row r="17" spans="3:15" s="72" customFormat="1" ht="14.25" customHeight="1" thickBot="1" thickTop="1">
      <c r="C17" s="73"/>
      <c r="D17" s="30"/>
      <c r="E17" s="74"/>
      <c r="F17" s="30"/>
      <c r="G17" s="107" t="s">
        <v>26</v>
      </c>
      <c r="H17" s="95" t="s">
        <v>27</v>
      </c>
      <c r="I17" s="159">
        <v>260000</v>
      </c>
      <c r="J17" s="159">
        <v>88150</v>
      </c>
      <c r="K17" s="92">
        <f t="shared" si="0"/>
        <v>0.3390384615384615</v>
      </c>
      <c r="L17" s="76"/>
      <c r="M17" s="76"/>
      <c r="N17" s="76"/>
      <c r="O17" s="76"/>
    </row>
    <row r="18" spans="3:15" ht="24" customHeight="1" thickBot="1" thickTop="1">
      <c r="C18" s="5"/>
      <c r="D18" s="33"/>
      <c r="E18" s="93"/>
      <c r="F18" s="24" t="s">
        <v>28</v>
      </c>
      <c r="G18" s="108"/>
      <c r="H18" s="164" t="s">
        <v>29</v>
      </c>
      <c r="I18" s="48">
        <f>SUM(I19)</f>
        <v>0</v>
      </c>
      <c r="J18" s="48">
        <f>SUM(J19)</f>
        <v>361</v>
      </c>
      <c r="K18" s="9" t="e">
        <f t="shared" si="0"/>
        <v>#DIV/0!</v>
      </c>
      <c r="L18" s="23">
        <v>30000</v>
      </c>
      <c r="M18" s="23">
        <v>30000</v>
      </c>
      <c r="N18" s="3"/>
      <c r="O18" s="3"/>
    </row>
    <row r="19" spans="3:15" s="72" customFormat="1" ht="15" customHeight="1" thickBot="1" thickTop="1">
      <c r="C19" s="97"/>
      <c r="D19" s="85"/>
      <c r="E19" s="98"/>
      <c r="F19" s="85"/>
      <c r="G19" s="109" t="s">
        <v>30</v>
      </c>
      <c r="H19" s="84" t="s">
        <v>206</v>
      </c>
      <c r="I19" s="162">
        <v>0</v>
      </c>
      <c r="J19" s="162">
        <v>361</v>
      </c>
      <c r="K19" s="12" t="e">
        <f t="shared" si="0"/>
        <v>#DIV/0!</v>
      </c>
      <c r="L19" s="78"/>
      <c r="M19" s="78"/>
      <c r="N19" s="76"/>
      <c r="O19" s="76"/>
    </row>
    <row r="20" spans="3:15" ht="18" customHeight="1" hidden="1" thickBot="1" thickTop="1">
      <c r="C20" s="63" t="s">
        <v>199</v>
      </c>
      <c r="D20" s="125"/>
      <c r="E20" s="126"/>
      <c r="F20" s="62"/>
      <c r="G20" s="127"/>
      <c r="H20" s="128" t="s">
        <v>212</v>
      </c>
      <c r="I20" s="51">
        <f>SUM(I21)</f>
        <v>0</v>
      </c>
      <c r="J20" s="51">
        <f>SUM(J21)</f>
        <v>0</v>
      </c>
      <c r="K20" s="53" t="e">
        <f t="shared" si="0"/>
        <v>#DIV/0!</v>
      </c>
      <c r="L20" s="45"/>
      <c r="M20" s="45"/>
      <c r="N20" s="3"/>
      <c r="O20" s="3"/>
    </row>
    <row r="21" spans="3:15" ht="18" customHeight="1" hidden="1" thickBot="1" thickTop="1">
      <c r="C21" s="5"/>
      <c r="D21" s="15"/>
      <c r="E21" s="31"/>
      <c r="F21" s="24" t="s">
        <v>200</v>
      </c>
      <c r="G21" s="108"/>
      <c r="H21" s="96" t="s">
        <v>201</v>
      </c>
      <c r="I21" s="48">
        <f>SUM(I22)</f>
        <v>0</v>
      </c>
      <c r="J21" s="48">
        <f>SUM(J22)</f>
        <v>0</v>
      </c>
      <c r="K21" s="25" t="e">
        <f t="shared" si="0"/>
        <v>#DIV/0!</v>
      </c>
      <c r="L21" s="45"/>
      <c r="M21" s="45"/>
      <c r="N21" s="3"/>
      <c r="O21" s="3"/>
    </row>
    <row r="22" spans="3:15" s="72" customFormat="1" ht="18" customHeight="1" hidden="1" thickBot="1" thickTop="1">
      <c r="C22" s="73"/>
      <c r="D22" s="30"/>
      <c r="E22" s="74"/>
      <c r="F22" s="30"/>
      <c r="G22" s="110" t="s">
        <v>67</v>
      </c>
      <c r="H22" s="79" t="s">
        <v>202</v>
      </c>
      <c r="I22" s="153"/>
      <c r="J22" s="153"/>
      <c r="K22" s="92" t="e">
        <f t="shared" si="0"/>
        <v>#DIV/0!</v>
      </c>
      <c r="L22" s="78"/>
      <c r="M22" s="78"/>
      <c r="N22" s="76"/>
      <c r="O22" s="76"/>
    </row>
    <row r="23" spans="2:17" ht="18" customHeight="1" thickBot="1" thickTop="1">
      <c r="B23" t="str">
        <f>CONCATENATE(C23,D23,E23,F23)</f>
        <v>600   </v>
      </c>
      <c r="C23" s="52" t="s">
        <v>31</v>
      </c>
      <c r="D23" s="62" t="s">
        <v>4</v>
      </c>
      <c r="E23" s="129" t="s">
        <v>4</v>
      </c>
      <c r="F23" s="62" t="s">
        <v>4</v>
      </c>
      <c r="G23" s="127" t="s">
        <v>4</v>
      </c>
      <c r="H23" s="130" t="s">
        <v>32</v>
      </c>
      <c r="I23" s="51">
        <f>SUM(I24)</f>
        <v>150258</v>
      </c>
      <c r="J23" s="51">
        <f>SUM(J24)</f>
        <v>3000</v>
      </c>
      <c r="K23" s="124">
        <f t="shared" si="0"/>
        <v>0.01996565906640578</v>
      </c>
      <c r="L23" s="35">
        <f>I23</f>
        <v>150258</v>
      </c>
      <c r="M23" s="3" t="s">
        <v>4</v>
      </c>
      <c r="N23" s="3" t="s">
        <v>4</v>
      </c>
      <c r="O23" s="3"/>
      <c r="P23" s="3">
        <f>I23-L23</f>
        <v>0</v>
      </c>
      <c r="Q23" s="3" t="e">
        <f>J23-M23</f>
        <v>#VALUE!</v>
      </c>
    </row>
    <row r="24" spans="2:17" ht="18" customHeight="1" thickBot="1" thickTop="1">
      <c r="B24" t="str">
        <f>CONCATENATE(C24,D24,E24,F24)</f>
        <v>  60016</v>
      </c>
      <c r="C24" s="5"/>
      <c r="D24" s="13" t="s">
        <v>4</v>
      </c>
      <c r="E24" s="14" t="s">
        <v>4</v>
      </c>
      <c r="F24" s="15" t="s">
        <v>33</v>
      </c>
      <c r="G24" s="103"/>
      <c r="H24" s="54" t="s">
        <v>188</v>
      </c>
      <c r="I24" s="47">
        <f>SUM(I25:I27:I27)</f>
        <v>150258</v>
      </c>
      <c r="J24" s="47">
        <f>SUM(J25:J27:J27)</f>
        <v>3000</v>
      </c>
      <c r="K24" s="9">
        <f t="shared" si="0"/>
        <v>0.01996565906640578</v>
      </c>
      <c r="L24" s="36"/>
      <c r="M24" s="34">
        <f>I24</f>
        <v>150258</v>
      </c>
      <c r="N24" s="3">
        <f>SUM(I27:I27)</f>
        <v>111758</v>
      </c>
      <c r="O24" s="3">
        <f>SUMIF($E$12:$J$133,$F24,$J$12:$J$133)</f>
        <v>0.01996565906640578</v>
      </c>
      <c r="P24" s="3">
        <f>I24-N24</f>
        <v>38500</v>
      </c>
      <c r="Q24" s="3">
        <f>J24-O24</f>
        <v>2999.980034340934</v>
      </c>
    </row>
    <row r="25" spans="3:17" ht="15.75" customHeight="1" thickBot="1" thickTop="1">
      <c r="C25" s="5"/>
      <c r="D25" s="15"/>
      <c r="E25" s="31"/>
      <c r="F25" s="15"/>
      <c r="G25" s="110" t="s">
        <v>197</v>
      </c>
      <c r="H25" s="44" t="s">
        <v>198</v>
      </c>
      <c r="I25" s="49">
        <v>38500</v>
      </c>
      <c r="J25" s="49">
        <v>0</v>
      </c>
      <c r="K25" s="92">
        <f t="shared" si="0"/>
        <v>0</v>
      </c>
      <c r="L25" s="36"/>
      <c r="M25" s="34"/>
      <c r="N25" s="3"/>
      <c r="O25" s="3"/>
      <c r="P25" s="3"/>
      <c r="Q25" s="3"/>
    </row>
    <row r="26" spans="3:17" ht="15.75" customHeight="1" thickBot="1" thickTop="1">
      <c r="C26" s="5"/>
      <c r="D26" s="15"/>
      <c r="E26" s="31"/>
      <c r="F26" s="15"/>
      <c r="G26" s="118" t="s">
        <v>26</v>
      </c>
      <c r="H26" s="100" t="s">
        <v>35</v>
      </c>
      <c r="I26" s="65">
        <v>0</v>
      </c>
      <c r="J26" s="65">
        <v>3000</v>
      </c>
      <c r="K26" s="92" t="e">
        <f t="shared" si="0"/>
        <v>#DIV/0!</v>
      </c>
      <c r="L26" s="36"/>
      <c r="M26" s="34"/>
      <c r="N26" s="3"/>
      <c r="O26" s="3"/>
      <c r="P26" s="3"/>
      <c r="Q26" s="3"/>
    </row>
    <row r="27" spans="3:17" s="72" customFormat="1" ht="15.75" customHeight="1" thickBot="1" thickTop="1">
      <c r="C27" s="73"/>
      <c r="D27" s="30"/>
      <c r="E27" s="74"/>
      <c r="F27" s="165"/>
      <c r="G27" s="110" t="s">
        <v>139</v>
      </c>
      <c r="H27" s="19" t="s">
        <v>204</v>
      </c>
      <c r="I27" s="153">
        <v>111758</v>
      </c>
      <c r="J27" s="153">
        <v>0</v>
      </c>
      <c r="K27" s="92">
        <f t="shared" si="0"/>
        <v>0</v>
      </c>
      <c r="L27" s="76"/>
      <c r="M27" s="76"/>
      <c r="N27" s="76"/>
      <c r="O27" s="76"/>
      <c r="P27" s="76"/>
      <c r="Q27" s="76"/>
    </row>
    <row r="28" spans="3:16" ht="18" customHeight="1" thickBot="1" thickTop="1">
      <c r="C28" s="52" t="s">
        <v>36</v>
      </c>
      <c r="D28" s="62" t="s">
        <v>4</v>
      </c>
      <c r="E28" s="62"/>
      <c r="F28" s="62" t="s">
        <v>4</v>
      </c>
      <c r="G28" s="127" t="s">
        <v>4</v>
      </c>
      <c r="H28" s="123" t="s">
        <v>37</v>
      </c>
      <c r="I28" s="51">
        <f>SUM(I29)</f>
        <v>35000</v>
      </c>
      <c r="J28" s="51">
        <f>SUM(J29)</f>
        <v>32400</v>
      </c>
      <c r="K28" s="124">
        <f t="shared" si="0"/>
        <v>0.9257142857142857</v>
      </c>
      <c r="L28" s="35">
        <f>I28</f>
        <v>35000</v>
      </c>
      <c r="M28" s="3" t="s">
        <v>4</v>
      </c>
      <c r="N28" s="3" t="s">
        <v>4</v>
      </c>
      <c r="O28" s="3"/>
      <c r="P28" s="3">
        <f>I28-L28</f>
        <v>0</v>
      </c>
    </row>
    <row r="29" spans="3:16" ht="15.75" customHeight="1" thickBot="1" thickTop="1">
      <c r="C29" s="5" t="s">
        <v>4</v>
      </c>
      <c r="D29" s="13" t="s">
        <v>4</v>
      </c>
      <c r="E29" s="14" t="s">
        <v>4</v>
      </c>
      <c r="F29" s="15" t="s">
        <v>38</v>
      </c>
      <c r="G29" s="103"/>
      <c r="H29" s="54" t="s">
        <v>39</v>
      </c>
      <c r="I29" s="47">
        <f>SUM(I30:I31)</f>
        <v>35000</v>
      </c>
      <c r="J29" s="47">
        <f>SUM(J30:J31)</f>
        <v>32400</v>
      </c>
      <c r="K29" s="9">
        <f t="shared" si="0"/>
        <v>0.9257142857142857</v>
      </c>
      <c r="L29" s="36"/>
      <c r="M29" s="34">
        <f>I29</f>
        <v>35000</v>
      </c>
      <c r="N29" s="3">
        <f>SUM(I30:I31)</f>
        <v>35000</v>
      </c>
      <c r="O29" s="3">
        <f>SUMIF($E$12:$J$133,$B29,$J$12:$J$133)</f>
        <v>0</v>
      </c>
      <c r="P29" s="3">
        <f>I29-N29</f>
        <v>0</v>
      </c>
    </row>
    <row r="30" spans="3:15" s="72" customFormat="1" ht="15.75" customHeight="1" thickBot="1" thickTop="1">
      <c r="C30" s="73"/>
      <c r="D30" s="30" t="s">
        <v>20</v>
      </c>
      <c r="E30" s="74" t="s">
        <v>21</v>
      </c>
      <c r="F30" s="75"/>
      <c r="G30" s="110" t="s">
        <v>40</v>
      </c>
      <c r="H30" s="80" t="s">
        <v>41</v>
      </c>
      <c r="I30" s="153">
        <v>35000</v>
      </c>
      <c r="J30" s="153">
        <v>32400</v>
      </c>
      <c r="K30" s="92">
        <f t="shared" si="0"/>
        <v>0.9257142857142857</v>
      </c>
      <c r="L30" s="76"/>
      <c r="M30" s="76"/>
      <c r="N30" s="76"/>
      <c r="O30" s="76"/>
    </row>
    <row r="31" spans="3:15" s="72" customFormat="1" ht="15.75" customHeight="1" hidden="1" thickBot="1" thickTop="1">
      <c r="C31" s="73"/>
      <c r="D31" s="30" t="s">
        <v>20</v>
      </c>
      <c r="E31" s="74" t="s">
        <v>21</v>
      </c>
      <c r="F31" s="30" t="s">
        <v>4</v>
      </c>
      <c r="G31" s="111" t="s">
        <v>42</v>
      </c>
      <c r="H31" s="94" t="s">
        <v>43</v>
      </c>
      <c r="I31" s="163"/>
      <c r="J31" s="163"/>
      <c r="K31" s="92" t="e">
        <f t="shared" si="0"/>
        <v>#DIV/0!</v>
      </c>
      <c r="L31" s="76"/>
      <c r="M31" s="76"/>
      <c r="N31" s="76"/>
      <c r="O31" s="76"/>
    </row>
    <row r="32" spans="2:17" ht="15.75" customHeight="1" hidden="1" thickBot="1" thickTop="1">
      <c r="B32" t="str">
        <f aca="true" t="shared" si="1" ref="B32:B37">CONCATENATE(C32,D32,E32,F32)</f>
        <v>710 </v>
      </c>
      <c r="C32" s="52" t="s">
        <v>44</v>
      </c>
      <c r="D32" s="62"/>
      <c r="E32" s="129" t="s">
        <v>4</v>
      </c>
      <c r="F32" s="62"/>
      <c r="G32" s="127"/>
      <c r="H32" s="131" t="s">
        <v>45</v>
      </c>
      <c r="I32" s="51">
        <f>SUM(I33)</f>
        <v>0</v>
      </c>
      <c r="J32" s="51">
        <f>SUM(J33)</f>
        <v>0</v>
      </c>
      <c r="K32" s="124" t="e">
        <f t="shared" si="0"/>
        <v>#DIV/0!</v>
      </c>
      <c r="L32" s="35">
        <f>I32</f>
        <v>0</v>
      </c>
      <c r="M32" s="3" t="s">
        <v>4</v>
      </c>
      <c r="N32" s="3"/>
      <c r="O32" s="3"/>
      <c r="P32" s="3">
        <f>I32-L32</f>
        <v>0</v>
      </c>
      <c r="Q32" s="3" t="e">
        <f>J32-M32</f>
        <v>#VALUE!</v>
      </c>
    </row>
    <row r="33" spans="2:15" ht="15.75" customHeight="1" hidden="1" thickBot="1" thickTop="1">
      <c r="B33" t="str">
        <f t="shared" si="1"/>
        <v> 71095</v>
      </c>
      <c r="C33" s="5"/>
      <c r="D33" s="24" t="s">
        <v>4</v>
      </c>
      <c r="E33" s="24"/>
      <c r="F33" s="15" t="s">
        <v>46</v>
      </c>
      <c r="G33" s="103"/>
      <c r="H33" s="54" t="s">
        <v>34</v>
      </c>
      <c r="I33" s="48">
        <f>SUM(I34)</f>
        <v>0</v>
      </c>
      <c r="J33" s="48">
        <f>SUM(J34)</f>
        <v>0</v>
      </c>
      <c r="K33" s="9" t="e">
        <f t="shared" si="0"/>
        <v>#DIV/0!</v>
      </c>
      <c r="L33" s="36"/>
      <c r="M33" s="34">
        <f>I33</f>
        <v>0</v>
      </c>
      <c r="N33" s="3">
        <f>SUM(I34)</f>
        <v>0</v>
      </c>
      <c r="O33" s="3"/>
    </row>
    <row r="34" spans="2:15" s="72" customFormat="1" ht="15.75" customHeight="1" hidden="1" thickBot="1" thickTop="1">
      <c r="B34" s="72" t="str">
        <f t="shared" si="1"/>
        <v>707262</v>
      </c>
      <c r="C34" s="73"/>
      <c r="D34" s="30" t="s">
        <v>47</v>
      </c>
      <c r="E34" s="74" t="s">
        <v>48</v>
      </c>
      <c r="F34" s="75"/>
      <c r="G34" s="110" t="s">
        <v>49</v>
      </c>
      <c r="H34" s="19" t="s">
        <v>50</v>
      </c>
      <c r="I34" s="153"/>
      <c r="J34" s="153"/>
      <c r="K34" s="92" t="e">
        <f t="shared" si="0"/>
        <v>#DIV/0!</v>
      </c>
      <c r="L34" s="76"/>
      <c r="M34" s="76"/>
      <c r="N34" s="76"/>
      <c r="O34" s="76"/>
    </row>
    <row r="35" spans="2:17" ht="15.75" customHeight="1" thickBot="1" thickTop="1">
      <c r="B35" t="str">
        <f t="shared" si="1"/>
        <v>750  </v>
      </c>
      <c r="C35" s="52" t="s">
        <v>51</v>
      </c>
      <c r="D35" s="62"/>
      <c r="E35" s="129" t="s">
        <v>4</v>
      </c>
      <c r="F35" s="62" t="s">
        <v>4</v>
      </c>
      <c r="G35" s="127" t="s">
        <v>4</v>
      </c>
      <c r="H35" s="123" t="s">
        <v>52</v>
      </c>
      <c r="I35" s="51">
        <f>SUM(I36,I38,I40,I45)</f>
        <v>83006</v>
      </c>
      <c r="J35" s="51">
        <f>SUM(J36,J38,J40,J45)</f>
        <v>40915</v>
      </c>
      <c r="K35" s="124">
        <f t="shared" si="0"/>
        <v>0.49291617473435656</v>
      </c>
      <c r="L35" s="35">
        <f>I35</f>
        <v>83006</v>
      </c>
      <c r="M35" s="3"/>
      <c r="N35" s="3"/>
      <c r="O35" s="3"/>
      <c r="P35" s="3">
        <f>I35-L35</f>
        <v>0</v>
      </c>
      <c r="Q35" s="3">
        <f>J35-M35</f>
        <v>40915</v>
      </c>
    </row>
    <row r="36" spans="2:15" ht="15.75" customHeight="1" thickBot="1" thickTop="1">
      <c r="B36" t="str">
        <f t="shared" si="1"/>
        <v> 75011</v>
      </c>
      <c r="C36" s="5"/>
      <c r="D36" s="17" t="s">
        <v>4</v>
      </c>
      <c r="E36" s="13"/>
      <c r="F36" s="15" t="s">
        <v>53</v>
      </c>
      <c r="G36" s="103"/>
      <c r="H36" s="54" t="s">
        <v>54</v>
      </c>
      <c r="I36" s="47">
        <f>SUM(I37)</f>
        <v>32018</v>
      </c>
      <c r="J36" s="47">
        <f>SUM(J37)</f>
        <v>17234</v>
      </c>
      <c r="K36" s="9">
        <f t="shared" si="0"/>
        <v>0.5382597289024923</v>
      </c>
      <c r="L36" s="36"/>
      <c r="M36" s="34">
        <f>I36</f>
        <v>32018</v>
      </c>
      <c r="N36" s="3">
        <f>SUM(I37:I37)</f>
        <v>32018</v>
      </c>
      <c r="O36" s="3"/>
    </row>
    <row r="37" spans="2:15" s="72" customFormat="1" ht="15.75" customHeight="1" thickBot="1" thickTop="1">
      <c r="B37" s="72" t="str">
        <f t="shared" si="1"/>
        <v>797911</v>
      </c>
      <c r="C37" s="73"/>
      <c r="D37" s="81" t="s">
        <v>55</v>
      </c>
      <c r="E37" s="74" t="s">
        <v>56</v>
      </c>
      <c r="F37" s="75"/>
      <c r="G37" s="114" t="s">
        <v>57</v>
      </c>
      <c r="H37" s="82" t="s">
        <v>58</v>
      </c>
      <c r="I37" s="155">
        <v>32018</v>
      </c>
      <c r="J37" s="155">
        <v>17234</v>
      </c>
      <c r="K37" s="92">
        <f t="shared" si="0"/>
        <v>0.5382597289024923</v>
      </c>
      <c r="L37" s="76"/>
      <c r="M37" s="76"/>
      <c r="N37" s="76"/>
      <c r="O37" s="76"/>
    </row>
    <row r="38" spans="3:15" ht="15.75" customHeight="1" thickBot="1" thickTop="1">
      <c r="C38" s="5"/>
      <c r="D38" s="32"/>
      <c r="E38" s="15"/>
      <c r="F38" s="24" t="s">
        <v>59</v>
      </c>
      <c r="G38" s="108"/>
      <c r="H38" s="55" t="s">
        <v>60</v>
      </c>
      <c r="I38" s="48">
        <f>SUM(I39)</f>
        <v>6988</v>
      </c>
      <c r="J38" s="48">
        <f>SUM(J39)</f>
        <v>3496</v>
      </c>
      <c r="K38" s="9">
        <f t="shared" si="0"/>
        <v>0.5002862049227247</v>
      </c>
      <c r="L38" s="36"/>
      <c r="M38" s="34">
        <f>I38</f>
        <v>6988</v>
      </c>
      <c r="N38" s="3">
        <f>SUM(I39)</f>
        <v>6988</v>
      </c>
      <c r="O38" s="3"/>
    </row>
    <row r="39" spans="3:15" s="72" customFormat="1" ht="15.75" customHeight="1" thickBot="1" thickTop="1">
      <c r="C39" s="73"/>
      <c r="D39" s="81"/>
      <c r="E39" s="30"/>
      <c r="F39" s="30"/>
      <c r="G39" s="110" t="s">
        <v>61</v>
      </c>
      <c r="H39" s="80" t="s">
        <v>62</v>
      </c>
      <c r="I39" s="153">
        <v>6988</v>
      </c>
      <c r="J39" s="153">
        <v>3496</v>
      </c>
      <c r="K39" s="92">
        <f t="shared" si="0"/>
        <v>0.5002862049227247</v>
      </c>
      <c r="L39" s="76"/>
      <c r="M39" s="76"/>
      <c r="N39" s="76"/>
      <c r="O39" s="76"/>
    </row>
    <row r="40" spans="2:15" ht="15.75" customHeight="1" thickBot="1" thickTop="1">
      <c r="B40" t="str">
        <f>CONCATENATE(C40,D40,E40,F40)</f>
        <v> 75023</v>
      </c>
      <c r="C40" s="5"/>
      <c r="D40" s="18" t="s">
        <v>4</v>
      </c>
      <c r="E40" s="16"/>
      <c r="F40" s="15" t="s">
        <v>63</v>
      </c>
      <c r="G40" s="112"/>
      <c r="H40" s="55" t="s">
        <v>64</v>
      </c>
      <c r="I40" s="66">
        <f>SUM(I41:I44)</f>
        <v>44000</v>
      </c>
      <c r="J40" s="66">
        <f>SUM(J41:J44)</f>
        <v>20185</v>
      </c>
      <c r="K40" s="9">
        <f t="shared" si="0"/>
        <v>0.45875</v>
      </c>
      <c r="L40" s="36"/>
      <c r="M40" s="34">
        <f>I40</f>
        <v>44000</v>
      </c>
      <c r="N40" s="3">
        <f>SUM(I41)</f>
        <v>0</v>
      </c>
      <c r="O40" s="3"/>
    </row>
    <row r="41" spans="2:15" s="72" customFormat="1" ht="15.75" customHeight="1" thickBot="1" thickTop="1">
      <c r="B41" s="72" t="str">
        <f>CONCATENATE(C41,D41,E41,F41)</f>
        <v>797913</v>
      </c>
      <c r="C41" s="73"/>
      <c r="D41" s="81" t="s">
        <v>55</v>
      </c>
      <c r="E41" s="74" t="s">
        <v>65</v>
      </c>
      <c r="F41" s="75"/>
      <c r="G41" s="104" t="s">
        <v>22</v>
      </c>
      <c r="H41" s="83" t="s">
        <v>66</v>
      </c>
      <c r="I41" s="151">
        <v>0</v>
      </c>
      <c r="J41" s="151">
        <v>367</v>
      </c>
      <c r="K41" s="92" t="e">
        <f t="shared" si="0"/>
        <v>#DIV/0!</v>
      </c>
      <c r="L41" s="76"/>
      <c r="M41" s="76"/>
      <c r="N41" s="76"/>
      <c r="O41" s="76"/>
    </row>
    <row r="42" spans="3:15" s="72" customFormat="1" ht="15.75" customHeight="1" thickBot="1" thickTop="1">
      <c r="C42" s="73"/>
      <c r="D42" s="81"/>
      <c r="E42" s="30"/>
      <c r="F42" s="30"/>
      <c r="G42" s="105" t="s">
        <v>67</v>
      </c>
      <c r="H42" s="77" t="s">
        <v>68</v>
      </c>
      <c r="I42" s="152">
        <v>44000</v>
      </c>
      <c r="J42" s="152">
        <v>15011</v>
      </c>
      <c r="K42" s="92">
        <f t="shared" si="0"/>
        <v>0.3411590909090909</v>
      </c>
      <c r="L42" s="76"/>
      <c r="M42" s="76"/>
      <c r="N42" s="76"/>
      <c r="O42" s="76"/>
    </row>
    <row r="43" spans="3:15" s="72" customFormat="1" ht="15.75" customHeight="1" hidden="1" thickBot="1" thickTop="1">
      <c r="C43" s="73"/>
      <c r="D43" s="81"/>
      <c r="E43" s="30"/>
      <c r="F43" s="30"/>
      <c r="G43" s="106" t="s">
        <v>197</v>
      </c>
      <c r="H43" s="44" t="s">
        <v>198</v>
      </c>
      <c r="I43" s="148"/>
      <c r="J43" s="148"/>
      <c r="K43" s="92" t="e">
        <f t="shared" si="0"/>
        <v>#DIV/0!</v>
      </c>
      <c r="L43" s="76"/>
      <c r="M43" s="76"/>
      <c r="N43" s="76"/>
      <c r="O43" s="76"/>
    </row>
    <row r="44" spans="3:15" s="72" customFormat="1" ht="15.75" customHeight="1" thickBot="1" thickTop="1">
      <c r="C44" s="73"/>
      <c r="D44" s="81"/>
      <c r="E44" s="30"/>
      <c r="F44" s="30"/>
      <c r="G44" s="107" t="s">
        <v>42</v>
      </c>
      <c r="H44" s="95" t="s">
        <v>43</v>
      </c>
      <c r="I44" s="159">
        <v>0</v>
      </c>
      <c r="J44" s="159">
        <v>4807</v>
      </c>
      <c r="K44" s="92" t="e">
        <f t="shared" si="0"/>
        <v>#DIV/0!</v>
      </c>
      <c r="L44" s="76"/>
      <c r="M44" s="76"/>
      <c r="N44" s="76"/>
      <c r="O44" s="76"/>
    </row>
    <row r="45" spans="3:15" ht="15.75" customHeight="1" hidden="1" thickBot="1" thickTop="1">
      <c r="C45" s="5"/>
      <c r="D45" s="32"/>
      <c r="E45" s="15"/>
      <c r="F45" s="24" t="s">
        <v>203</v>
      </c>
      <c r="G45" s="108"/>
      <c r="H45" s="56" t="s">
        <v>194</v>
      </c>
      <c r="I45" s="48">
        <f>SUM(I46)</f>
        <v>0</v>
      </c>
      <c r="J45" s="48">
        <f>SUM(J46)</f>
        <v>0</v>
      </c>
      <c r="K45" s="9" t="e">
        <f t="shared" si="0"/>
        <v>#DIV/0!</v>
      </c>
      <c r="L45" s="36"/>
      <c r="M45" s="3"/>
      <c r="N45" s="3"/>
      <c r="O45" s="3"/>
    </row>
    <row r="46" spans="3:15" s="72" customFormat="1" ht="15.75" customHeight="1" hidden="1" thickBot="1" thickTop="1">
      <c r="C46" s="73"/>
      <c r="D46" s="81"/>
      <c r="E46" s="30"/>
      <c r="F46" s="30"/>
      <c r="G46" s="113" t="s">
        <v>57</v>
      </c>
      <c r="H46" s="86" t="s">
        <v>160</v>
      </c>
      <c r="I46" s="162"/>
      <c r="J46" s="162"/>
      <c r="K46" s="92" t="e">
        <f t="shared" si="0"/>
        <v>#DIV/0!</v>
      </c>
      <c r="L46" s="76"/>
      <c r="M46" s="76"/>
      <c r="N46" s="76"/>
      <c r="O46" s="76"/>
    </row>
    <row r="47" spans="3:15" s="41" customFormat="1" ht="18.75" customHeight="1" thickBot="1" thickTop="1">
      <c r="C47" s="52" t="s">
        <v>69</v>
      </c>
      <c r="D47" s="132"/>
      <c r="E47" s="62"/>
      <c r="F47" s="62"/>
      <c r="G47" s="127"/>
      <c r="H47" s="134" t="s">
        <v>70</v>
      </c>
      <c r="I47" s="51">
        <f>SUM(I48,I50,I52)</f>
        <v>13508</v>
      </c>
      <c r="J47" s="51">
        <f>SUM(J48,J50,J52)</f>
        <v>13189</v>
      </c>
      <c r="K47" s="124">
        <f t="shared" si="0"/>
        <v>0.9763843648208469</v>
      </c>
      <c r="L47" s="42"/>
      <c r="M47" s="43"/>
      <c r="N47" s="43"/>
      <c r="O47" s="43"/>
    </row>
    <row r="48" spans="3:15" ht="15.75" customHeight="1" thickBot="1" thickTop="1">
      <c r="C48" s="5"/>
      <c r="D48" s="32"/>
      <c r="E48" s="15"/>
      <c r="F48" s="24" t="s">
        <v>71</v>
      </c>
      <c r="G48" s="108"/>
      <c r="H48" s="56" t="s">
        <v>189</v>
      </c>
      <c r="I48" s="48">
        <f>SUM(I49)</f>
        <v>643</v>
      </c>
      <c r="J48" s="48">
        <f>SUM(J49)</f>
        <v>324</v>
      </c>
      <c r="K48" s="9">
        <f t="shared" si="0"/>
        <v>0.5038880248833593</v>
      </c>
      <c r="L48" s="36"/>
      <c r="M48" s="34">
        <f>I48</f>
        <v>643</v>
      </c>
      <c r="N48" s="3">
        <f>SUM(I49)</f>
        <v>643</v>
      </c>
      <c r="O48" s="3"/>
    </row>
    <row r="49" spans="3:15" s="72" customFormat="1" ht="15.75" customHeight="1" thickBot="1" thickTop="1">
      <c r="C49" s="73"/>
      <c r="D49" s="81"/>
      <c r="E49" s="30"/>
      <c r="F49" s="30"/>
      <c r="G49" s="114" t="s">
        <v>57</v>
      </c>
      <c r="H49" s="99" t="s">
        <v>72</v>
      </c>
      <c r="I49" s="155">
        <v>643</v>
      </c>
      <c r="J49" s="155">
        <v>324</v>
      </c>
      <c r="K49" s="92">
        <f t="shared" si="0"/>
        <v>0.5038880248833593</v>
      </c>
      <c r="L49" s="76"/>
      <c r="M49" s="76"/>
      <c r="N49" s="76"/>
      <c r="O49" s="76"/>
    </row>
    <row r="50" spans="3:15" ht="15.75" customHeight="1" thickBot="1" thickTop="1">
      <c r="C50" s="5"/>
      <c r="D50" s="32"/>
      <c r="E50" s="15"/>
      <c r="F50" s="24" t="s">
        <v>207</v>
      </c>
      <c r="G50" s="108"/>
      <c r="H50" s="56" t="s">
        <v>213</v>
      </c>
      <c r="I50" s="48">
        <f>SUM(I51)</f>
        <v>3393</v>
      </c>
      <c r="J50" s="48">
        <f>SUM(J51)</f>
        <v>3393</v>
      </c>
      <c r="K50" s="9">
        <f t="shared" si="0"/>
        <v>1</v>
      </c>
      <c r="L50" s="36"/>
      <c r="M50" s="3"/>
      <c r="N50" s="3"/>
      <c r="O50" s="3"/>
    </row>
    <row r="51" spans="3:15" s="72" customFormat="1" ht="15.75" customHeight="1" thickBot="1" thickTop="1">
      <c r="C51" s="73"/>
      <c r="D51" s="81"/>
      <c r="E51" s="30"/>
      <c r="F51" s="30"/>
      <c r="G51" s="110" t="s">
        <v>57</v>
      </c>
      <c r="H51" s="19" t="s">
        <v>72</v>
      </c>
      <c r="I51" s="153">
        <v>3393</v>
      </c>
      <c r="J51" s="153">
        <v>3393</v>
      </c>
      <c r="K51" s="92">
        <f t="shared" si="0"/>
        <v>1</v>
      </c>
      <c r="L51" s="76"/>
      <c r="M51" s="76"/>
      <c r="N51" s="76"/>
      <c r="O51" s="76"/>
    </row>
    <row r="52" spans="3:15" s="72" customFormat="1" ht="15.75" customHeight="1" thickBot="1" thickTop="1">
      <c r="C52" s="73"/>
      <c r="D52" s="81"/>
      <c r="E52" s="30"/>
      <c r="F52" s="24" t="s">
        <v>208</v>
      </c>
      <c r="G52" s="166"/>
      <c r="H52" s="167" t="s">
        <v>209</v>
      </c>
      <c r="I52" s="160">
        <f>SUM(I53)</f>
        <v>9472</v>
      </c>
      <c r="J52" s="160">
        <f>SUM(J53)</f>
        <v>9472</v>
      </c>
      <c r="K52" s="9">
        <f t="shared" si="0"/>
        <v>1</v>
      </c>
      <c r="L52" s="76"/>
      <c r="M52" s="76"/>
      <c r="N52" s="76"/>
      <c r="O52" s="76"/>
    </row>
    <row r="53" spans="3:15" s="72" customFormat="1" ht="15.75" customHeight="1" thickBot="1" thickTop="1">
      <c r="C53" s="73"/>
      <c r="D53" s="81"/>
      <c r="E53" s="30"/>
      <c r="F53" s="30"/>
      <c r="G53" s="110" t="s">
        <v>57</v>
      </c>
      <c r="H53" s="19" t="s">
        <v>72</v>
      </c>
      <c r="I53" s="153">
        <v>9472</v>
      </c>
      <c r="J53" s="153">
        <v>9472</v>
      </c>
      <c r="K53" s="92">
        <f t="shared" si="0"/>
        <v>1</v>
      </c>
      <c r="L53" s="76"/>
      <c r="M53" s="76"/>
      <c r="N53" s="76"/>
      <c r="O53" s="76"/>
    </row>
    <row r="54" spans="2:15" ht="15.75" customHeight="1" thickBot="1" thickTop="1">
      <c r="B54" t="str">
        <f>CONCATENATE(C54,D54,E54,F54)</f>
        <v>754 </v>
      </c>
      <c r="C54" s="52" t="s">
        <v>73</v>
      </c>
      <c r="D54" s="132" t="s">
        <v>4</v>
      </c>
      <c r="E54" s="62"/>
      <c r="F54" s="62"/>
      <c r="G54" s="127"/>
      <c r="H54" s="123" t="s">
        <v>74</v>
      </c>
      <c r="I54" s="51">
        <f>SUM(I55,I57)</f>
        <v>5400</v>
      </c>
      <c r="J54" s="51">
        <f>SUM(J55,J57)</f>
        <v>400</v>
      </c>
      <c r="K54" s="124">
        <f t="shared" si="0"/>
        <v>0.07407407407407407</v>
      </c>
      <c r="L54" s="36"/>
      <c r="M54" s="34">
        <f>I54</f>
        <v>5400</v>
      </c>
      <c r="N54" s="3">
        <f>SUM(I57)</f>
        <v>400</v>
      </c>
      <c r="O54" s="3"/>
    </row>
    <row r="55" spans="3:15" ht="15.75" customHeight="1" thickBot="1" thickTop="1">
      <c r="C55" s="50"/>
      <c r="D55" s="168"/>
      <c r="E55" s="169"/>
      <c r="F55" s="24" t="s">
        <v>190</v>
      </c>
      <c r="G55" s="170"/>
      <c r="H55" s="171" t="s">
        <v>191</v>
      </c>
      <c r="I55" s="47">
        <f>SUM(I56)</f>
        <v>5000</v>
      </c>
      <c r="J55" s="47">
        <f>SUM(J56)</f>
        <v>0</v>
      </c>
      <c r="K55" s="173">
        <f t="shared" si="0"/>
        <v>0</v>
      </c>
      <c r="L55" s="36"/>
      <c r="M55" s="34"/>
      <c r="N55" s="3"/>
      <c r="O55" s="3"/>
    </row>
    <row r="56" spans="3:15" ht="15.75" customHeight="1" thickBot="1" thickTop="1">
      <c r="C56" s="50"/>
      <c r="D56" s="168"/>
      <c r="E56" s="169"/>
      <c r="F56" s="172"/>
      <c r="G56" s="118" t="s">
        <v>26</v>
      </c>
      <c r="H56" s="100" t="s">
        <v>35</v>
      </c>
      <c r="I56" s="174">
        <v>5000</v>
      </c>
      <c r="J56" s="174">
        <v>0</v>
      </c>
      <c r="K56" s="173">
        <f t="shared" si="0"/>
        <v>0</v>
      </c>
      <c r="L56" s="36"/>
      <c r="M56" s="34"/>
      <c r="N56" s="3"/>
      <c r="O56" s="3"/>
    </row>
    <row r="57" spans="2:36" ht="15.75" customHeight="1" thickBot="1" thickTop="1">
      <c r="B57" t="str">
        <f>CONCATENATE(C57,D57,E57,F57)</f>
        <v>79821175414</v>
      </c>
      <c r="C57" s="5"/>
      <c r="D57" s="32" t="s">
        <v>55</v>
      </c>
      <c r="E57" s="31" t="s">
        <v>75</v>
      </c>
      <c r="F57" s="24" t="s">
        <v>76</v>
      </c>
      <c r="G57" s="108"/>
      <c r="H57" s="56" t="s">
        <v>77</v>
      </c>
      <c r="I57" s="48">
        <f>SUM(I58)</f>
        <v>400</v>
      </c>
      <c r="J57" s="48">
        <f>SUM(J58)</f>
        <v>400</v>
      </c>
      <c r="K57" s="173">
        <f t="shared" si="0"/>
        <v>1</v>
      </c>
      <c r="L57" s="42"/>
      <c r="M57" s="43"/>
      <c r="N57" s="43"/>
      <c r="O57" s="43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3:15" s="72" customFormat="1" ht="15.75" customHeight="1" thickBot="1" thickTop="1">
      <c r="C58" s="73"/>
      <c r="D58" s="81"/>
      <c r="E58" s="30"/>
      <c r="F58" s="30"/>
      <c r="G58" s="110" t="s">
        <v>57</v>
      </c>
      <c r="H58" s="19" t="s">
        <v>78</v>
      </c>
      <c r="I58" s="153">
        <v>400</v>
      </c>
      <c r="J58" s="153">
        <v>400</v>
      </c>
      <c r="K58" s="92">
        <f t="shared" si="0"/>
        <v>1</v>
      </c>
      <c r="L58" s="76"/>
      <c r="M58" s="76"/>
      <c r="N58" s="76"/>
      <c r="O58" s="76"/>
    </row>
    <row r="59" spans="2:17" ht="33" customHeight="1" thickBot="1" thickTop="1">
      <c r="B59" t="str">
        <f>CONCATENATE(C59,D59,E59,F59)</f>
        <v>756  </v>
      </c>
      <c r="C59" s="52" t="s">
        <v>79</v>
      </c>
      <c r="D59" s="62"/>
      <c r="E59" s="129" t="s">
        <v>4</v>
      </c>
      <c r="F59" s="62" t="s">
        <v>4</v>
      </c>
      <c r="G59" s="127" t="s">
        <v>4</v>
      </c>
      <c r="H59" s="134" t="s">
        <v>196</v>
      </c>
      <c r="I59" s="51">
        <f>SUM(I60,I63,I67,I76,I80)</f>
        <v>985256</v>
      </c>
      <c r="J59" s="51">
        <f>SUM(J60,J63,J67,J76,J80)</f>
        <v>399483</v>
      </c>
      <c r="K59" s="124">
        <f t="shared" si="0"/>
        <v>0.40546111873462326</v>
      </c>
      <c r="L59" s="35">
        <f>I59</f>
        <v>985256</v>
      </c>
      <c r="M59" s="3"/>
      <c r="N59" s="3"/>
      <c r="O59" s="3"/>
      <c r="P59" s="3">
        <f>I59-L59</f>
        <v>0</v>
      </c>
      <c r="Q59" s="3">
        <f>J59-M59</f>
        <v>399483</v>
      </c>
    </row>
    <row r="60" spans="2:15" ht="15" customHeight="1" thickBot="1" thickTop="1">
      <c r="B60" t="str">
        <f>CONCATENATE(C60,D60,E60,F60)</f>
        <v> 75601</v>
      </c>
      <c r="C60" s="5"/>
      <c r="D60" s="17" t="s">
        <v>4</v>
      </c>
      <c r="E60" s="13"/>
      <c r="F60" s="15" t="s">
        <v>80</v>
      </c>
      <c r="G60" s="103"/>
      <c r="H60" s="54" t="s">
        <v>81</v>
      </c>
      <c r="I60" s="47">
        <f>SUM(I61:I62)</f>
        <v>30000</v>
      </c>
      <c r="J60" s="47">
        <f>SUM(J61:J62)</f>
        <v>11525</v>
      </c>
      <c r="K60" s="9">
        <f t="shared" si="0"/>
        <v>0.38416666666666666</v>
      </c>
      <c r="L60" s="36"/>
      <c r="M60" s="34">
        <f>I60</f>
        <v>30000</v>
      </c>
      <c r="N60" s="3">
        <f>SUM(I61:I62)</f>
        <v>30000</v>
      </c>
      <c r="O60" s="3"/>
    </row>
    <row r="61" spans="2:15" s="72" customFormat="1" ht="15" customHeight="1" thickBot="1" thickTop="1">
      <c r="B61" s="72" t="str">
        <f>CONCATENATE(C61,D61,E61,F61)</f>
        <v>868613</v>
      </c>
      <c r="C61" s="73"/>
      <c r="D61" s="81" t="s">
        <v>82</v>
      </c>
      <c r="E61" s="74" t="s">
        <v>83</v>
      </c>
      <c r="F61" s="75"/>
      <c r="G61" s="115" t="s">
        <v>84</v>
      </c>
      <c r="H61" s="27" t="s">
        <v>85</v>
      </c>
      <c r="I61" s="147">
        <v>30000</v>
      </c>
      <c r="J61" s="147">
        <v>11511</v>
      </c>
      <c r="K61" s="92">
        <f t="shared" si="0"/>
        <v>0.3837</v>
      </c>
      <c r="L61" s="76"/>
      <c r="M61" s="76"/>
      <c r="N61" s="76"/>
      <c r="O61" s="76"/>
    </row>
    <row r="62" spans="3:15" s="72" customFormat="1" ht="15" customHeight="1" thickBot="1" thickTop="1">
      <c r="C62" s="73"/>
      <c r="D62" s="81"/>
      <c r="E62" s="30"/>
      <c r="F62" s="30"/>
      <c r="G62" s="106" t="s">
        <v>86</v>
      </c>
      <c r="H62" s="44" t="s">
        <v>87</v>
      </c>
      <c r="I62" s="148">
        <v>0</v>
      </c>
      <c r="J62" s="148">
        <v>14</v>
      </c>
      <c r="K62" s="92" t="e">
        <f t="shared" si="0"/>
        <v>#DIV/0!</v>
      </c>
      <c r="L62" s="76"/>
      <c r="M62" s="76"/>
      <c r="N62" s="76"/>
      <c r="O62" s="76"/>
    </row>
    <row r="63" spans="2:15" ht="15" customHeight="1" thickBot="1" thickTop="1">
      <c r="B63" t="str">
        <f>CONCATENATE(C63,D63,E63,F63)</f>
        <v> 75615</v>
      </c>
      <c r="C63" s="5"/>
      <c r="D63" s="18" t="s">
        <v>4</v>
      </c>
      <c r="E63" s="16"/>
      <c r="F63" s="15" t="s">
        <v>88</v>
      </c>
      <c r="G63" s="112"/>
      <c r="H63" s="55" t="s">
        <v>89</v>
      </c>
      <c r="I63" s="66">
        <f>SUM(I64:I66)</f>
        <v>243500</v>
      </c>
      <c r="J63" s="66">
        <f>SUM(J64:J66)</f>
        <v>94137</v>
      </c>
      <c r="K63" s="9">
        <f t="shared" si="0"/>
        <v>0.3865995893223819</v>
      </c>
      <c r="L63" s="36"/>
      <c r="M63" s="34">
        <f>I63</f>
        <v>243500</v>
      </c>
      <c r="N63" s="3">
        <f>SUM(I66)</f>
        <v>3000</v>
      </c>
      <c r="O63" s="3"/>
    </row>
    <row r="64" spans="3:15" s="72" customFormat="1" ht="15" customHeight="1" thickBot="1" thickTop="1">
      <c r="C64" s="73"/>
      <c r="D64" s="81"/>
      <c r="E64" s="30"/>
      <c r="F64" s="75"/>
      <c r="G64" s="110" t="s">
        <v>90</v>
      </c>
      <c r="H64" s="27" t="s">
        <v>91</v>
      </c>
      <c r="I64" s="147">
        <v>240000</v>
      </c>
      <c r="J64" s="147">
        <v>91963</v>
      </c>
      <c r="K64" s="92">
        <f t="shared" si="0"/>
        <v>0.3831791666666667</v>
      </c>
      <c r="L64" s="76"/>
      <c r="M64" s="76"/>
      <c r="N64" s="76"/>
      <c r="O64" s="76"/>
    </row>
    <row r="65" spans="3:15" s="72" customFormat="1" ht="15" customHeight="1" thickBot="1" thickTop="1">
      <c r="C65" s="73"/>
      <c r="D65" s="81"/>
      <c r="E65" s="30"/>
      <c r="F65" s="30"/>
      <c r="G65" s="118" t="s">
        <v>92</v>
      </c>
      <c r="H65" s="100" t="s">
        <v>93</v>
      </c>
      <c r="I65" s="149">
        <v>500</v>
      </c>
      <c r="J65" s="149">
        <v>300</v>
      </c>
      <c r="K65" s="92">
        <f t="shared" si="0"/>
        <v>0.6</v>
      </c>
      <c r="L65" s="76"/>
      <c r="M65" s="76"/>
      <c r="N65" s="76"/>
      <c r="O65" s="76"/>
    </row>
    <row r="66" spans="2:15" s="72" customFormat="1" ht="15" customHeight="1" thickBot="1" thickTop="1">
      <c r="B66" s="72" t="str">
        <f>CONCATENATE(C66,D66,E66,F66)</f>
        <v>868615</v>
      </c>
      <c r="C66" s="73"/>
      <c r="D66" s="81" t="s">
        <v>82</v>
      </c>
      <c r="E66" s="74" t="s">
        <v>94</v>
      </c>
      <c r="F66" s="30"/>
      <c r="G66" s="110" t="s">
        <v>95</v>
      </c>
      <c r="H66" s="146" t="s">
        <v>96</v>
      </c>
      <c r="I66" s="150">
        <v>3000</v>
      </c>
      <c r="J66" s="150">
        <v>1874</v>
      </c>
      <c r="K66" s="92">
        <f t="shared" si="0"/>
        <v>0.6246666666666667</v>
      </c>
      <c r="L66" s="76"/>
      <c r="M66" s="76"/>
      <c r="N66" s="76"/>
      <c r="O66" s="76"/>
    </row>
    <row r="67" spans="2:15" ht="15" customHeight="1" thickBot="1" thickTop="1">
      <c r="B67" t="str">
        <f>CONCATENATE(C67,D67,E67,F67)</f>
        <v> 75616</v>
      </c>
      <c r="C67" s="5"/>
      <c r="D67" s="18" t="s">
        <v>4</v>
      </c>
      <c r="E67" s="16"/>
      <c r="F67" s="15" t="s">
        <v>97</v>
      </c>
      <c r="G67" s="116"/>
      <c r="H67" s="57" t="s">
        <v>98</v>
      </c>
      <c r="I67" s="157">
        <f>SUM(I68:I75)</f>
        <v>326500</v>
      </c>
      <c r="J67" s="157">
        <f>SUM(J68:J75)</f>
        <v>152245</v>
      </c>
      <c r="K67" s="9">
        <f t="shared" si="0"/>
        <v>0.4662940275650842</v>
      </c>
      <c r="L67" s="36"/>
      <c r="M67" s="34">
        <f>I67</f>
        <v>326500</v>
      </c>
      <c r="N67" s="3">
        <f>SUM(I68)</f>
        <v>75000</v>
      </c>
      <c r="O67" s="3"/>
    </row>
    <row r="68" spans="2:15" s="72" customFormat="1" ht="15" customHeight="1" thickBot="1" thickTop="1">
      <c r="B68" s="72" t="str">
        <f>CONCATENATE(C68,D68,E68,F68)</f>
        <v>868617</v>
      </c>
      <c r="C68" s="73"/>
      <c r="D68" s="81" t="s">
        <v>82</v>
      </c>
      <c r="E68" s="74" t="s">
        <v>99</v>
      </c>
      <c r="F68" s="75"/>
      <c r="G68" s="104" t="s">
        <v>90</v>
      </c>
      <c r="H68" s="26" t="s">
        <v>91</v>
      </c>
      <c r="I68" s="151">
        <v>75000</v>
      </c>
      <c r="J68" s="151">
        <v>42407</v>
      </c>
      <c r="K68" s="92">
        <f t="shared" si="0"/>
        <v>0.5654266666666666</v>
      </c>
      <c r="L68" s="76"/>
      <c r="M68" s="76"/>
      <c r="N68" s="76"/>
      <c r="O68" s="76"/>
    </row>
    <row r="69" spans="3:15" s="72" customFormat="1" ht="15" customHeight="1" thickBot="1" thickTop="1">
      <c r="C69" s="73"/>
      <c r="D69" s="81"/>
      <c r="E69" s="30"/>
      <c r="F69" s="30"/>
      <c r="G69" s="105" t="s">
        <v>92</v>
      </c>
      <c r="H69" s="77" t="s">
        <v>93</v>
      </c>
      <c r="I69" s="152">
        <v>134500</v>
      </c>
      <c r="J69" s="152">
        <v>49431</v>
      </c>
      <c r="K69" s="92">
        <f t="shared" si="0"/>
        <v>0.3675167286245353</v>
      </c>
      <c r="L69" s="76"/>
      <c r="M69" s="76"/>
      <c r="N69" s="76"/>
      <c r="O69" s="76"/>
    </row>
    <row r="70" spans="3:15" s="72" customFormat="1" ht="15" customHeight="1" thickBot="1" thickTop="1">
      <c r="C70" s="73"/>
      <c r="D70" s="81"/>
      <c r="E70" s="30"/>
      <c r="F70" s="30"/>
      <c r="G70" s="105" t="s">
        <v>95</v>
      </c>
      <c r="H70" s="77" t="s">
        <v>96</v>
      </c>
      <c r="I70" s="152">
        <v>27000</v>
      </c>
      <c r="J70" s="152">
        <v>23305</v>
      </c>
      <c r="K70" s="92">
        <f t="shared" si="0"/>
        <v>0.8631481481481481</v>
      </c>
      <c r="L70" s="76"/>
      <c r="M70" s="76"/>
      <c r="N70" s="76"/>
      <c r="O70" s="76"/>
    </row>
    <row r="71" spans="3:15" s="72" customFormat="1" ht="15" customHeight="1" thickBot="1" thickTop="1">
      <c r="C71" s="73"/>
      <c r="D71" s="81"/>
      <c r="E71" s="30"/>
      <c r="F71" s="30"/>
      <c r="G71" s="105" t="s">
        <v>100</v>
      </c>
      <c r="H71" s="77" t="s">
        <v>195</v>
      </c>
      <c r="I71" s="152">
        <v>25000</v>
      </c>
      <c r="J71" s="152">
        <v>3318</v>
      </c>
      <c r="K71" s="92">
        <f t="shared" si="0"/>
        <v>0.13272</v>
      </c>
      <c r="L71" s="76"/>
      <c r="M71" s="76"/>
      <c r="N71" s="76"/>
      <c r="O71" s="76"/>
    </row>
    <row r="72" spans="3:15" s="72" customFormat="1" ht="15" customHeight="1" thickBot="1" thickTop="1">
      <c r="C72" s="73"/>
      <c r="D72" s="81"/>
      <c r="E72" s="30"/>
      <c r="F72" s="30"/>
      <c r="G72" s="105" t="s">
        <v>101</v>
      </c>
      <c r="H72" s="77" t="s">
        <v>102</v>
      </c>
      <c r="I72" s="152">
        <v>0</v>
      </c>
      <c r="J72" s="152">
        <v>803</v>
      </c>
      <c r="K72" s="92" t="e">
        <f t="shared" si="0"/>
        <v>#DIV/0!</v>
      </c>
      <c r="L72" s="76"/>
      <c r="M72" s="76"/>
      <c r="N72" s="76"/>
      <c r="O72" s="76"/>
    </row>
    <row r="73" spans="3:15" s="72" customFormat="1" ht="15" customHeight="1" thickBot="1" thickTop="1">
      <c r="C73" s="73"/>
      <c r="D73" s="81"/>
      <c r="E73" s="30"/>
      <c r="F73" s="30"/>
      <c r="G73" s="105" t="s">
        <v>103</v>
      </c>
      <c r="H73" s="77" t="s">
        <v>104</v>
      </c>
      <c r="I73" s="152">
        <v>35000</v>
      </c>
      <c r="J73" s="152">
        <v>13750</v>
      </c>
      <c r="K73" s="92">
        <f t="shared" si="0"/>
        <v>0.39285714285714285</v>
      </c>
      <c r="L73" s="76"/>
      <c r="M73" s="76"/>
      <c r="N73" s="76"/>
      <c r="O73" s="76"/>
    </row>
    <row r="74" spans="3:15" s="72" customFormat="1" ht="15" customHeight="1" thickBot="1" thickTop="1">
      <c r="C74" s="73"/>
      <c r="D74" s="81"/>
      <c r="E74" s="30"/>
      <c r="F74" s="30"/>
      <c r="G74" s="105" t="s">
        <v>105</v>
      </c>
      <c r="H74" s="77" t="s">
        <v>106</v>
      </c>
      <c r="I74" s="152">
        <v>30000</v>
      </c>
      <c r="J74" s="152">
        <v>17961</v>
      </c>
      <c r="K74" s="92">
        <f t="shared" si="0"/>
        <v>0.5987</v>
      </c>
      <c r="L74" s="76"/>
      <c r="M74" s="76"/>
      <c r="N74" s="76"/>
      <c r="O74" s="76"/>
    </row>
    <row r="75" spans="3:15" s="72" customFormat="1" ht="15" customHeight="1" thickBot="1" thickTop="1">
      <c r="C75" s="73"/>
      <c r="D75" s="81"/>
      <c r="E75" s="30"/>
      <c r="F75" s="30"/>
      <c r="G75" s="105" t="s">
        <v>86</v>
      </c>
      <c r="H75" s="77" t="s">
        <v>107</v>
      </c>
      <c r="I75" s="152">
        <v>0</v>
      </c>
      <c r="J75" s="152">
        <v>1270</v>
      </c>
      <c r="K75" s="92" t="e">
        <f t="shared" si="0"/>
        <v>#DIV/0!</v>
      </c>
      <c r="L75" s="76"/>
      <c r="M75" s="76"/>
      <c r="N75" s="76"/>
      <c r="O75" s="76"/>
    </row>
    <row r="76" spans="2:15" ht="15" customHeight="1" thickBot="1" thickTop="1">
      <c r="B76" t="str">
        <f>CONCATENATE(C76,D76,E76,F76)</f>
        <v> 75618</v>
      </c>
      <c r="C76" s="5"/>
      <c r="D76" s="18" t="s">
        <v>4</v>
      </c>
      <c r="E76" s="16"/>
      <c r="F76" s="24" t="s">
        <v>108</v>
      </c>
      <c r="G76" s="108"/>
      <c r="H76" s="56" t="s">
        <v>109</v>
      </c>
      <c r="I76" s="48">
        <f>SUM(I77:I79)</f>
        <v>102000</v>
      </c>
      <c r="J76" s="48">
        <f>SUM(J77:J79)</f>
        <v>41828</v>
      </c>
      <c r="K76" s="9">
        <f t="shared" si="0"/>
        <v>0.410078431372549</v>
      </c>
      <c r="L76" s="36"/>
      <c r="M76" s="34">
        <f>I76</f>
        <v>102000</v>
      </c>
      <c r="N76" s="3">
        <f>SUM(I77:I79)</f>
        <v>102000</v>
      </c>
      <c r="O76" s="3"/>
    </row>
    <row r="77" spans="2:15" s="72" customFormat="1" ht="15" customHeight="1" thickBot="1" thickTop="1">
      <c r="B77" s="72" t="str">
        <f>CONCATENATE(C77,D77,E77,F77)</f>
        <v>868695</v>
      </c>
      <c r="C77" s="73"/>
      <c r="D77" s="81" t="s">
        <v>82</v>
      </c>
      <c r="E77" s="74" t="s">
        <v>110</v>
      </c>
      <c r="F77" s="30"/>
      <c r="G77" s="114" t="s">
        <v>111</v>
      </c>
      <c r="H77" s="37" t="s">
        <v>109</v>
      </c>
      <c r="I77" s="155">
        <v>25000</v>
      </c>
      <c r="J77" s="155">
        <v>8627</v>
      </c>
      <c r="K77" s="92">
        <f t="shared" si="0"/>
        <v>0.34508</v>
      </c>
      <c r="L77" s="76"/>
      <c r="M77" s="76"/>
      <c r="N77" s="76"/>
      <c r="O77" s="76"/>
    </row>
    <row r="78" spans="3:15" s="72" customFormat="1" ht="15" customHeight="1" thickBot="1" thickTop="1">
      <c r="C78" s="73"/>
      <c r="D78" s="81"/>
      <c r="E78" s="74"/>
      <c r="F78" s="30"/>
      <c r="G78" s="114" t="s">
        <v>152</v>
      </c>
      <c r="H78" s="19" t="s">
        <v>214</v>
      </c>
      <c r="I78" s="153">
        <v>62000</v>
      </c>
      <c r="J78" s="153">
        <v>33201</v>
      </c>
      <c r="K78" s="92">
        <f t="shared" si="0"/>
        <v>0.5355</v>
      </c>
      <c r="L78" s="76"/>
      <c r="M78" s="76"/>
      <c r="N78" s="76"/>
      <c r="O78" s="76"/>
    </row>
    <row r="79" spans="2:15" s="72" customFormat="1" ht="15" customHeight="1" thickBot="1" thickTop="1">
      <c r="B79" s="72" t="str">
        <f>CONCATENATE(C79,D79,E79,F79)</f>
        <v>868695 </v>
      </c>
      <c r="C79" s="73"/>
      <c r="D79" s="87" t="s">
        <v>82</v>
      </c>
      <c r="E79" s="88" t="s">
        <v>110</v>
      </c>
      <c r="F79" s="30" t="s">
        <v>4</v>
      </c>
      <c r="G79" s="114" t="s">
        <v>30</v>
      </c>
      <c r="H79" s="89" t="s">
        <v>215</v>
      </c>
      <c r="I79" s="154">
        <v>15000</v>
      </c>
      <c r="J79" s="154">
        <v>0</v>
      </c>
      <c r="K79" s="92">
        <f t="shared" si="0"/>
        <v>0</v>
      </c>
      <c r="L79" s="76"/>
      <c r="M79" s="76"/>
      <c r="N79" s="76"/>
      <c r="O79" s="76"/>
    </row>
    <row r="80" spans="3:15" ht="15" customHeight="1" thickBot="1" thickTop="1">
      <c r="C80" s="5"/>
      <c r="D80" s="15"/>
      <c r="E80" s="31"/>
      <c r="F80" s="24" t="s">
        <v>112</v>
      </c>
      <c r="G80" s="108"/>
      <c r="H80" s="56" t="s">
        <v>113</v>
      </c>
      <c r="I80" s="48">
        <f>SUM(I81:I82)</f>
        <v>283256</v>
      </c>
      <c r="J80" s="48">
        <f>SUM(J81:J82)</f>
        <v>99748</v>
      </c>
      <c r="K80" s="9">
        <f t="shared" si="0"/>
        <v>0.35214788036264016</v>
      </c>
      <c r="L80" s="36"/>
      <c r="M80" s="3"/>
      <c r="N80" s="3"/>
      <c r="O80" s="3"/>
    </row>
    <row r="81" spans="3:15" s="72" customFormat="1" ht="15" customHeight="1" thickBot="1" thickTop="1">
      <c r="C81" s="73"/>
      <c r="D81" s="30"/>
      <c r="E81" s="74"/>
      <c r="F81" s="30"/>
      <c r="G81" s="114" t="s">
        <v>114</v>
      </c>
      <c r="H81" s="37" t="s">
        <v>115</v>
      </c>
      <c r="I81" s="155">
        <v>277256</v>
      </c>
      <c r="J81" s="155">
        <v>99716</v>
      </c>
      <c r="K81" s="92">
        <f t="shared" si="0"/>
        <v>0.35965317251926016</v>
      </c>
      <c r="L81" s="76"/>
      <c r="M81" s="76"/>
      <c r="N81" s="76"/>
      <c r="O81" s="76"/>
    </row>
    <row r="82" spans="3:15" s="72" customFormat="1" ht="15" customHeight="1" thickBot="1" thickTop="1">
      <c r="C82" s="73"/>
      <c r="D82" s="30"/>
      <c r="E82" s="74"/>
      <c r="F82" s="30"/>
      <c r="G82" s="110" t="s">
        <v>116</v>
      </c>
      <c r="H82" s="80" t="s">
        <v>117</v>
      </c>
      <c r="I82" s="153">
        <v>6000</v>
      </c>
      <c r="J82" s="153">
        <v>32</v>
      </c>
      <c r="K82" s="92">
        <f t="shared" si="0"/>
        <v>0.005333333333333333</v>
      </c>
      <c r="L82" s="76"/>
      <c r="M82" s="76"/>
      <c r="N82" s="76"/>
      <c r="O82" s="76"/>
    </row>
    <row r="83" spans="2:17" ht="15" customHeight="1" thickBot="1" thickTop="1">
      <c r="B83" t="str">
        <f>CONCATENATE(C83,D83,E83,F83)</f>
        <v>758  </v>
      </c>
      <c r="C83" s="52" t="s">
        <v>118</v>
      </c>
      <c r="D83" s="62"/>
      <c r="E83" s="129" t="s">
        <v>4</v>
      </c>
      <c r="F83" s="62" t="s">
        <v>4</v>
      </c>
      <c r="G83" s="127" t="s">
        <v>4</v>
      </c>
      <c r="H83" s="123" t="s">
        <v>119</v>
      </c>
      <c r="I83" s="51">
        <f>SUM(I84,I86,I88,I90)</f>
        <v>4201654</v>
      </c>
      <c r="J83" s="51">
        <f>SUM(J84,J86,J88,J90)</f>
        <v>2402515</v>
      </c>
      <c r="K83" s="124">
        <f t="shared" si="0"/>
        <v>0.5718021998003643</v>
      </c>
      <c r="L83" s="35">
        <f>I83</f>
        <v>4201654</v>
      </c>
      <c r="M83" s="3"/>
      <c r="N83" s="3"/>
      <c r="O83" s="3"/>
      <c r="P83" s="3">
        <f>I83-L83</f>
        <v>0</v>
      </c>
      <c r="Q83" s="3">
        <f>J83-M83</f>
        <v>2402515</v>
      </c>
    </row>
    <row r="84" spans="2:15" ht="15" customHeight="1" thickBot="1" thickTop="1">
      <c r="B84" t="str">
        <f>CONCATENATE(C84,D84,E84,F84)</f>
        <v> 75801</v>
      </c>
      <c r="C84" s="5"/>
      <c r="D84" s="17" t="s">
        <v>4</v>
      </c>
      <c r="E84" s="13"/>
      <c r="F84" s="15" t="s">
        <v>120</v>
      </c>
      <c r="G84" s="103"/>
      <c r="H84" s="54" t="s">
        <v>121</v>
      </c>
      <c r="I84" s="47">
        <f>SUM(I85)</f>
        <v>2569130</v>
      </c>
      <c r="J84" s="47">
        <f>SUM(J85)</f>
        <v>1581000</v>
      </c>
      <c r="K84" s="9">
        <f aca="true" t="shared" si="2" ref="K84:K137">J84/I84</f>
        <v>0.6153834177328512</v>
      </c>
      <c r="L84" s="36"/>
      <c r="M84" s="34">
        <f>I84</f>
        <v>2569130</v>
      </c>
      <c r="N84" s="3">
        <f>SUM(I85)</f>
        <v>2569130</v>
      </c>
      <c r="O84" s="3"/>
    </row>
    <row r="85" spans="2:15" s="72" customFormat="1" ht="15" customHeight="1" thickBot="1" thickTop="1">
      <c r="B85" s="72" t="str">
        <f>CONCATENATE(C85,D85,E85,F85)</f>
        <v>898995</v>
      </c>
      <c r="C85" s="73"/>
      <c r="D85" s="81" t="s">
        <v>122</v>
      </c>
      <c r="E85" s="74" t="s">
        <v>123</v>
      </c>
      <c r="F85" s="75"/>
      <c r="G85" s="110" t="s">
        <v>124</v>
      </c>
      <c r="H85" s="19" t="s">
        <v>125</v>
      </c>
      <c r="I85" s="158">
        <v>2569130</v>
      </c>
      <c r="J85" s="158">
        <v>1581000</v>
      </c>
      <c r="K85" s="92">
        <f t="shared" si="2"/>
        <v>0.6153834177328512</v>
      </c>
      <c r="L85" s="76"/>
      <c r="M85" s="76"/>
      <c r="N85" s="76"/>
      <c r="O85" s="76"/>
    </row>
    <row r="86" spans="2:15" ht="15" customHeight="1" thickBot="1" thickTop="1">
      <c r="B86" t="s">
        <v>4</v>
      </c>
      <c r="C86" s="5"/>
      <c r="D86" s="15"/>
      <c r="E86" s="31"/>
      <c r="F86" s="24" t="s">
        <v>126</v>
      </c>
      <c r="G86" s="117"/>
      <c r="H86" s="58" t="s">
        <v>127</v>
      </c>
      <c r="I86" s="48">
        <f>SUM(I87)</f>
        <v>1491877</v>
      </c>
      <c r="J86" s="48">
        <f>SUM(J87)</f>
        <v>745938</v>
      </c>
      <c r="K86" s="9">
        <f t="shared" si="2"/>
        <v>0.49999966485172703</v>
      </c>
      <c r="L86" s="36"/>
      <c r="M86" s="34">
        <f>I86</f>
        <v>1491877</v>
      </c>
      <c r="N86" s="3">
        <f>SUM(I87)</f>
        <v>1491877</v>
      </c>
      <c r="O86" s="3"/>
    </row>
    <row r="87" spans="3:15" s="72" customFormat="1" ht="15" customHeight="1" thickBot="1" thickTop="1">
      <c r="C87" s="73"/>
      <c r="D87" s="30"/>
      <c r="E87" s="74"/>
      <c r="F87" s="30"/>
      <c r="G87" s="114" t="s">
        <v>124</v>
      </c>
      <c r="H87" s="37" t="s">
        <v>125</v>
      </c>
      <c r="I87" s="155">
        <v>1491877</v>
      </c>
      <c r="J87" s="155">
        <v>745938</v>
      </c>
      <c r="K87" s="92">
        <f t="shared" si="2"/>
        <v>0.49999966485172703</v>
      </c>
      <c r="L87" s="76"/>
      <c r="M87" s="76"/>
      <c r="N87" s="76"/>
      <c r="O87" s="76"/>
    </row>
    <row r="88" spans="3:15" ht="15" customHeight="1" thickBot="1" thickTop="1">
      <c r="C88" s="5"/>
      <c r="D88" s="15"/>
      <c r="E88" s="31"/>
      <c r="F88" s="24" t="s">
        <v>128</v>
      </c>
      <c r="G88" s="108"/>
      <c r="H88" s="56" t="s">
        <v>129</v>
      </c>
      <c r="I88" s="48">
        <f>SUM(I89)</f>
        <v>140647</v>
      </c>
      <c r="J88" s="48">
        <f>SUM(J89)</f>
        <v>75811</v>
      </c>
      <c r="K88" s="9">
        <f t="shared" si="2"/>
        <v>0.5390161183672598</v>
      </c>
      <c r="L88" s="36"/>
      <c r="M88" s="3"/>
      <c r="N88" s="3"/>
      <c r="O88" s="3"/>
    </row>
    <row r="89" spans="3:15" s="72" customFormat="1" ht="15" customHeight="1" thickBot="1" thickTop="1">
      <c r="C89" s="73"/>
      <c r="D89" s="30"/>
      <c r="E89" s="74"/>
      <c r="F89" s="30"/>
      <c r="G89" s="104" t="s">
        <v>124</v>
      </c>
      <c r="H89" s="26" t="s">
        <v>125</v>
      </c>
      <c r="I89" s="151">
        <v>140647</v>
      </c>
      <c r="J89" s="151">
        <v>75811</v>
      </c>
      <c r="K89" s="92">
        <f t="shared" si="2"/>
        <v>0.5390161183672598</v>
      </c>
      <c r="L89" s="76"/>
      <c r="M89" s="76"/>
      <c r="N89" s="76"/>
      <c r="O89" s="76"/>
    </row>
    <row r="90" spans="3:15" ht="15" customHeight="1" thickBot="1" thickTop="1">
      <c r="C90" s="5"/>
      <c r="D90" s="15"/>
      <c r="E90" s="31"/>
      <c r="F90" s="24" t="s">
        <v>130</v>
      </c>
      <c r="G90" s="108"/>
      <c r="H90" s="56" t="s">
        <v>131</v>
      </c>
      <c r="I90" s="48">
        <f>SUM(I91:I95)</f>
        <v>0</v>
      </c>
      <c r="J90" s="48">
        <f>SUM(J91:J95)</f>
        <v>-234</v>
      </c>
      <c r="K90" s="9" t="e">
        <f t="shared" si="2"/>
        <v>#DIV/0!</v>
      </c>
      <c r="L90" s="36"/>
      <c r="M90" s="3"/>
      <c r="N90" s="3"/>
      <c r="O90" s="3"/>
    </row>
    <row r="91" spans="3:15" s="72" customFormat="1" ht="15" customHeight="1" thickBot="1" thickTop="1">
      <c r="C91" s="73"/>
      <c r="D91" s="30"/>
      <c r="E91" s="74"/>
      <c r="F91" s="30"/>
      <c r="G91" s="104" t="s">
        <v>84</v>
      </c>
      <c r="H91" s="26" t="s">
        <v>132</v>
      </c>
      <c r="I91" s="151">
        <v>0</v>
      </c>
      <c r="J91" s="151">
        <v>-149</v>
      </c>
      <c r="K91" s="92" t="e">
        <f t="shared" si="2"/>
        <v>#DIV/0!</v>
      </c>
      <c r="L91" s="76"/>
      <c r="M91" s="76"/>
      <c r="N91" s="76"/>
      <c r="O91" s="76"/>
    </row>
    <row r="92" spans="3:15" s="72" customFormat="1" ht="15" customHeight="1" thickBot="1" thickTop="1">
      <c r="C92" s="73"/>
      <c r="D92" s="30"/>
      <c r="E92" s="74"/>
      <c r="F92" s="30"/>
      <c r="G92" s="105" t="s">
        <v>101</v>
      </c>
      <c r="H92" s="77" t="s">
        <v>102</v>
      </c>
      <c r="I92" s="152">
        <v>0</v>
      </c>
      <c r="J92" s="152">
        <v>-63</v>
      </c>
      <c r="K92" s="92" t="e">
        <f t="shared" si="2"/>
        <v>#DIV/0!</v>
      </c>
      <c r="L92" s="76"/>
      <c r="M92" s="76"/>
      <c r="N92" s="76"/>
      <c r="O92" s="76"/>
    </row>
    <row r="93" spans="3:15" s="72" customFormat="1" ht="15" customHeight="1" thickBot="1" thickTop="1">
      <c r="C93" s="73"/>
      <c r="D93" s="30"/>
      <c r="E93" s="74"/>
      <c r="F93" s="30"/>
      <c r="G93" s="105" t="s">
        <v>105</v>
      </c>
      <c r="H93" s="77" t="s">
        <v>216</v>
      </c>
      <c r="I93" s="152">
        <v>0</v>
      </c>
      <c r="J93" s="152">
        <v>-6</v>
      </c>
      <c r="K93" s="92" t="e">
        <f t="shared" si="2"/>
        <v>#DIV/0!</v>
      </c>
      <c r="L93" s="76"/>
      <c r="M93" s="76"/>
      <c r="N93" s="76"/>
      <c r="O93" s="76"/>
    </row>
    <row r="94" spans="3:15" s="72" customFormat="1" ht="15" customHeight="1" thickBot="1" thickTop="1">
      <c r="C94" s="73"/>
      <c r="D94" s="30"/>
      <c r="E94" s="74"/>
      <c r="F94" s="30"/>
      <c r="G94" s="107" t="s">
        <v>86</v>
      </c>
      <c r="H94" s="95" t="s">
        <v>87</v>
      </c>
      <c r="I94" s="159">
        <v>0</v>
      </c>
      <c r="J94" s="159">
        <v>-16</v>
      </c>
      <c r="K94" s="92" t="e">
        <f t="shared" si="2"/>
        <v>#DIV/0!</v>
      </c>
      <c r="L94" s="76"/>
      <c r="M94" s="76"/>
      <c r="N94" s="76"/>
      <c r="O94" s="76"/>
    </row>
    <row r="95" spans="3:15" s="72" customFormat="1" ht="15" customHeight="1" hidden="1" thickBot="1" thickTop="1">
      <c r="C95" s="73"/>
      <c r="D95" s="30"/>
      <c r="E95" s="74"/>
      <c r="F95" s="30"/>
      <c r="G95" s="110" t="s">
        <v>42</v>
      </c>
      <c r="H95" s="19" t="s">
        <v>43</v>
      </c>
      <c r="I95" s="153"/>
      <c r="J95" s="153"/>
      <c r="K95" s="92" t="e">
        <f t="shared" si="2"/>
        <v>#DIV/0!</v>
      </c>
      <c r="L95" s="76"/>
      <c r="M95" s="76"/>
      <c r="N95" s="76"/>
      <c r="O95" s="76"/>
    </row>
    <row r="96" spans="2:17" ht="15" customHeight="1" thickBot="1" thickTop="1">
      <c r="B96" t="str">
        <f>CONCATENATE(C96,D96,E96,F96)</f>
        <v>801 </v>
      </c>
      <c r="C96" s="52" t="s">
        <v>133</v>
      </c>
      <c r="D96" s="135"/>
      <c r="E96" s="136" t="s">
        <v>4</v>
      </c>
      <c r="F96" s="135"/>
      <c r="G96" s="127"/>
      <c r="H96" s="131" t="s">
        <v>134</v>
      </c>
      <c r="I96" s="64">
        <f>SUM(I97,I100,I103,I105)</f>
        <v>53789</v>
      </c>
      <c r="J96" s="64">
        <f>SUM(J97,J100,J103,J105)</f>
        <v>22671</v>
      </c>
      <c r="K96" s="124">
        <f t="shared" si="2"/>
        <v>0.4214802282994664</v>
      </c>
      <c r="L96" s="36" t="s">
        <v>4</v>
      </c>
      <c r="M96" s="3"/>
      <c r="N96" s="3"/>
      <c r="O96" s="3"/>
      <c r="P96" s="3" t="e">
        <f>I96-L96</f>
        <v>#VALUE!</v>
      </c>
      <c r="Q96" s="3">
        <f>J96-M96</f>
        <v>22671</v>
      </c>
    </row>
    <row r="97" spans="2:15" ht="15" customHeight="1" thickBot="1" thickTop="1">
      <c r="B97" t="str">
        <f>CONCATENATE(C97,D97,E97,F97)</f>
        <v> 80101</v>
      </c>
      <c r="C97" s="5"/>
      <c r="D97" s="13" t="s">
        <v>4</v>
      </c>
      <c r="E97" s="13"/>
      <c r="F97" s="15" t="s">
        <v>135</v>
      </c>
      <c r="G97" s="103"/>
      <c r="H97" s="54" t="s">
        <v>136</v>
      </c>
      <c r="I97" s="47">
        <f>SUM(I98:I99)</f>
        <v>2870</v>
      </c>
      <c r="J97" s="47">
        <f>SUM(J98:J99)</f>
        <v>2870</v>
      </c>
      <c r="K97" s="9">
        <f t="shared" si="2"/>
        <v>1</v>
      </c>
      <c r="L97" s="36"/>
      <c r="M97" s="34">
        <f>I97</f>
        <v>2870</v>
      </c>
      <c r="N97" s="3">
        <f>SUM(I98:I98)</f>
        <v>2870</v>
      </c>
      <c r="O97" s="3"/>
    </row>
    <row r="98" spans="2:15" s="72" customFormat="1" ht="15" customHeight="1" thickBot="1" thickTop="1">
      <c r="B98" s="72" t="str">
        <f>CONCATENATE(C98,D98,E98,F98)</f>
        <v>909009</v>
      </c>
      <c r="C98" s="73"/>
      <c r="D98" s="30" t="s">
        <v>137</v>
      </c>
      <c r="E98" s="74" t="s">
        <v>138</v>
      </c>
      <c r="F98" s="75"/>
      <c r="G98" s="114" t="s">
        <v>57</v>
      </c>
      <c r="H98" s="37" t="s">
        <v>160</v>
      </c>
      <c r="I98" s="153">
        <v>2870</v>
      </c>
      <c r="J98" s="147">
        <v>2870</v>
      </c>
      <c r="K98" s="92">
        <f t="shared" si="2"/>
        <v>1</v>
      </c>
      <c r="L98" s="76"/>
      <c r="M98" s="76"/>
      <c r="N98" s="76"/>
      <c r="O98" s="76"/>
    </row>
    <row r="99" spans="3:15" s="72" customFormat="1" ht="15" customHeight="1" hidden="1" thickBot="1" thickTop="1">
      <c r="C99" s="73"/>
      <c r="D99" s="30"/>
      <c r="E99" s="30"/>
      <c r="F99" s="30"/>
      <c r="G99" s="118" t="s">
        <v>197</v>
      </c>
      <c r="H99" s="100" t="s">
        <v>198</v>
      </c>
      <c r="I99" s="149"/>
      <c r="J99" s="149"/>
      <c r="K99" s="92" t="e">
        <f t="shared" si="2"/>
        <v>#DIV/0!</v>
      </c>
      <c r="L99" s="76"/>
      <c r="M99" s="76"/>
      <c r="N99" s="76"/>
      <c r="O99" s="76"/>
    </row>
    <row r="100" spans="3:15" ht="15" customHeight="1" hidden="1" thickBot="1" thickTop="1">
      <c r="C100" s="5"/>
      <c r="D100" s="15"/>
      <c r="E100" s="15"/>
      <c r="F100" s="24" t="s">
        <v>192</v>
      </c>
      <c r="G100" s="108"/>
      <c r="H100" s="56" t="s">
        <v>193</v>
      </c>
      <c r="I100" s="48">
        <f>SUM(I101:I102)</f>
        <v>0</v>
      </c>
      <c r="J100" s="48">
        <f>SUM(J101:J102)</f>
        <v>0</v>
      </c>
      <c r="K100" s="9" t="e">
        <f t="shared" si="2"/>
        <v>#DIV/0!</v>
      </c>
      <c r="L100" s="36"/>
      <c r="M100" s="3"/>
      <c r="N100" s="3"/>
      <c r="O100" s="3"/>
    </row>
    <row r="101" spans="3:15" s="72" customFormat="1" ht="15" customHeight="1" hidden="1" thickBot="1" thickTop="1">
      <c r="C101" s="73"/>
      <c r="D101" s="30"/>
      <c r="E101" s="30"/>
      <c r="F101" s="30"/>
      <c r="G101" s="114" t="s">
        <v>197</v>
      </c>
      <c r="H101" s="37" t="s">
        <v>198</v>
      </c>
      <c r="I101" s="155"/>
      <c r="J101" s="155"/>
      <c r="K101" s="92" t="e">
        <f t="shared" si="2"/>
        <v>#DIV/0!</v>
      </c>
      <c r="L101" s="76"/>
      <c r="M101" s="76"/>
      <c r="N101" s="76"/>
      <c r="O101" s="76"/>
    </row>
    <row r="102" spans="3:15" s="72" customFormat="1" ht="15" customHeight="1" hidden="1" thickBot="1" thickTop="1">
      <c r="C102" s="73"/>
      <c r="D102" s="30"/>
      <c r="E102" s="30"/>
      <c r="F102" s="30"/>
      <c r="G102" s="110" t="s">
        <v>139</v>
      </c>
      <c r="H102" s="19" t="s">
        <v>204</v>
      </c>
      <c r="I102" s="153"/>
      <c r="J102" s="153"/>
      <c r="K102" s="92" t="e">
        <f t="shared" si="2"/>
        <v>#DIV/0!</v>
      </c>
      <c r="L102" s="76"/>
      <c r="M102" s="76"/>
      <c r="N102" s="76"/>
      <c r="O102" s="76"/>
    </row>
    <row r="103" spans="2:15" ht="15" customHeight="1" thickBot="1" thickTop="1">
      <c r="B103" t="str">
        <f>CONCATENATE(C103,D103,E103,F103)</f>
        <v> 80113</v>
      </c>
      <c r="C103" s="5"/>
      <c r="D103" s="16" t="s">
        <v>4</v>
      </c>
      <c r="E103" s="16"/>
      <c r="F103" s="15" t="s">
        <v>140</v>
      </c>
      <c r="G103" s="112"/>
      <c r="H103" s="55" t="s">
        <v>141</v>
      </c>
      <c r="I103" s="66">
        <f>SUM(I104)</f>
        <v>40000</v>
      </c>
      <c r="J103" s="66">
        <f>SUM(J104)</f>
        <v>8904</v>
      </c>
      <c r="K103" s="9">
        <f t="shared" si="2"/>
        <v>0.2226</v>
      </c>
      <c r="L103" s="36"/>
      <c r="M103" s="34">
        <f>I103</f>
        <v>40000</v>
      </c>
      <c r="N103" s="3">
        <f>SUM(I104:I104)</f>
        <v>40000</v>
      </c>
      <c r="O103" s="3"/>
    </row>
    <row r="104" spans="3:15" s="72" customFormat="1" ht="15" customHeight="1" thickBot="1" thickTop="1">
      <c r="C104" s="73"/>
      <c r="D104" s="30"/>
      <c r="E104" s="30"/>
      <c r="F104" s="75"/>
      <c r="G104" s="110" t="s">
        <v>24</v>
      </c>
      <c r="H104" s="19" t="s">
        <v>25</v>
      </c>
      <c r="I104" s="153">
        <v>40000</v>
      </c>
      <c r="J104" s="153">
        <v>8904</v>
      </c>
      <c r="K104" s="92">
        <f t="shared" si="2"/>
        <v>0.2226</v>
      </c>
      <c r="L104" s="76"/>
      <c r="M104" s="76"/>
      <c r="N104" s="76"/>
      <c r="O104" s="76"/>
    </row>
    <row r="105" spans="2:15" ht="15" customHeight="1" thickBot="1" thickTop="1">
      <c r="B105" t="str">
        <f aca="true" t="shared" si="3" ref="B105:B114">CONCATENATE(C105,D105,E105,F105)</f>
        <v> 80195</v>
      </c>
      <c r="C105" s="5"/>
      <c r="D105" s="16" t="s">
        <v>4</v>
      </c>
      <c r="E105" s="16"/>
      <c r="F105" s="15" t="s">
        <v>142</v>
      </c>
      <c r="G105" s="112"/>
      <c r="H105" s="55" t="s">
        <v>34</v>
      </c>
      <c r="I105" s="66">
        <f>SUM(I106)</f>
        <v>10919</v>
      </c>
      <c r="J105" s="66">
        <f>SUM(J106)</f>
        <v>10897</v>
      </c>
      <c r="K105" s="9">
        <f t="shared" si="2"/>
        <v>0.9979851634765088</v>
      </c>
      <c r="L105" s="36"/>
      <c r="M105" s="34">
        <f>I105</f>
        <v>10919</v>
      </c>
      <c r="N105" s="3">
        <f>SUM(I106:I106)</f>
        <v>10919</v>
      </c>
      <c r="O105" s="3"/>
    </row>
    <row r="106" spans="2:15" s="72" customFormat="1" ht="15" customHeight="1" thickBot="1" thickTop="1">
      <c r="B106" s="72" t="str">
        <f t="shared" si="3"/>
        <v>909019</v>
      </c>
      <c r="C106" s="73"/>
      <c r="D106" s="30" t="s">
        <v>137</v>
      </c>
      <c r="E106" s="74" t="s">
        <v>143</v>
      </c>
      <c r="F106" s="75"/>
      <c r="G106" s="110" t="s">
        <v>144</v>
      </c>
      <c r="H106" s="19" t="s">
        <v>145</v>
      </c>
      <c r="I106" s="153">
        <v>10919</v>
      </c>
      <c r="J106" s="153">
        <v>10897</v>
      </c>
      <c r="K106" s="92">
        <f t="shared" si="2"/>
        <v>0.9979851634765088</v>
      </c>
      <c r="L106" s="76"/>
      <c r="M106" s="76"/>
      <c r="N106" s="76"/>
      <c r="O106" s="76"/>
    </row>
    <row r="107" spans="2:17" ht="15" customHeight="1" hidden="1" thickBot="1" thickTop="1">
      <c r="B107" t="str">
        <f t="shared" si="3"/>
        <v>851  </v>
      </c>
      <c r="C107" s="52" t="s">
        <v>146</v>
      </c>
      <c r="D107" s="62"/>
      <c r="E107" s="129" t="s">
        <v>4</v>
      </c>
      <c r="F107" s="62" t="s">
        <v>4</v>
      </c>
      <c r="G107" s="127" t="s">
        <v>4</v>
      </c>
      <c r="H107" s="123" t="s">
        <v>147</v>
      </c>
      <c r="I107" s="51">
        <f>SUM(I108)</f>
        <v>0</v>
      </c>
      <c r="J107" s="51">
        <f>SUM(J108)</f>
        <v>0</v>
      </c>
      <c r="K107" s="124" t="e">
        <f t="shared" si="2"/>
        <v>#DIV/0!</v>
      </c>
      <c r="L107" s="35">
        <f>I107</f>
        <v>0</v>
      </c>
      <c r="M107" s="3"/>
      <c r="N107" s="3"/>
      <c r="O107" s="3"/>
      <c r="P107" s="3">
        <f>I107-L107</f>
        <v>0</v>
      </c>
      <c r="Q107" s="3">
        <f>J107-M107</f>
        <v>0</v>
      </c>
    </row>
    <row r="108" spans="2:15" ht="15" customHeight="1" hidden="1" thickBot="1" thickTop="1">
      <c r="B108" t="str">
        <f t="shared" si="3"/>
        <v> 85154</v>
      </c>
      <c r="C108" s="5"/>
      <c r="D108" s="17" t="s">
        <v>4</v>
      </c>
      <c r="E108" s="13"/>
      <c r="F108" s="15" t="s">
        <v>148</v>
      </c>
      <c r="G108" s="103"/>
      <c r="H108" s="54" t="s">
        <v>149</v>
      </c>
      <c r="I108" s="47">
        <f>SUM(I109)</f>
        <v>0</v>
      </c>
      <c r="J108" s="47">
        <f>SUM(J109)</f>
        <v>0</v>
      </c>
      <c r="K108" s="9" t="e">
        <f t="shared" si="2"/>
        <v>#DIV/0!</v>
      </c>
      <c r="L108" s="36"/>
      <c r="M108" s="34">
        <f>I108</f>
        <v>0</v>
      </c>
      <c r="N108" s="3">
        <f>SUM(I109)</f>
        <v>0</v>
      </c>
      <c r="O108" s="3"/>
    </row>
    <row r="109" spans="2:15" s="72" customFormat="1" ht="15" customHeight="1" hidden="1" thickBot="1" thickTop="1">
      <c r="B109" s="72" t="str">
        <f t="shared" si="3"/>
        <v>919142</v>
      </c>
      <c r="C109" s="73"/>
      <c r="D109" s="81" t="s">
        <v>150</v>
      </c>
      <c r="E109" s="74" t="s">
        <v>151</v>
      </c>
      <c r="F109" s="75"/>
      <c r="G109" s="110" t="s">
        <v>152</v>
      </c>
      <c r="H109" s="19" t="s">
        <v>153</v>
      </c>
      <c r="I109" s="153"/>
      <c r="J109" s="153"/>
      <c r="K109" s="92" t="e">
        <f t="shared" si="2"/>
        <v>#DIV/0!</v>
      </c>
      <c r="L109" s="76"/>
      <c r="M109" s="76"/>
      <c r="N109" s="76"/>
      <c r="O109" s="76"/>
    </row>
    <row r="110" spans="2:15" ht="15" customHeight="1" thickBot="1" thickTop="1">
      <c r="B110" t="str">
        <f t="shared" si="3"/>
        <v>853</v>
      </c>
      <c r="C110" s="52" t="s">
        <v>154</v>
      </c>
      <c r="D110" s="62"/>
      <c r="E110" s="129"/>
      <c r="F110" s="62"/>
      <c r="G110" s="127"/>
      <c r="H110" s="133" t="s">
        <v>155</v>
      </c>
      <c r="I110" s="51">
        <f>SUM(I111,I113,I115,I117,I119)</f>
        <v>303190</v>
      </c>
      <c r="J110" s="51">
        <f>SUM(J111,J113,J115,J117,J119)</f>
        <v>162190</v>
      </c>
      <c r="K110" s="124">
        <f t="shared" si="2"/>
        <v>0.5349450839407632</v>
      </c>
      <c r="L110" s="35">
        <f>I110</f>
        <v>303190</v>
      </c>
      <c r="M110" s="3"/>
      <c r="N110" s="3"/>
      <c r="O110" s="3"/>
    </row>
    <row r="111" spans="3:15" ht="15" customHeight="1" thickBot="1" thickTop="1">
      <c r="C111" s="50"/>
      <c r="D111" s="169"/>
      <c r="E111" s="175"/>
      <c r="F111" s="24" t="s">
        <v>210</v>
      </c>
      <c r="G111" s="170"/>
      <c r="H111" s="171" t="s">
        <v>217</v>
      </c>
      <c r="I111" s="47">
        <f>SUM(I112)</f>
        <v>6000</v>
      </c>
      <c r="J111" s="47">
        <f>SUM(J112)</f>
        <v>2600</v>
      </c>
      <c r="K111" s="173"/>
      <c r="L111" s="35"/>
      <c r="M111" s="3"/>
      <c r="N111" s="3"/>
      <c r="O111" s="3"/>
    </row>
    <row r="112" spans="3:15" ht="15" customHeight="1" thickBot="1" thickTop="1">
      <c r="C112" s="50"/>
      <c r="D112" s="169"/>
      <c r="E112" s="175"/>
      <c r="F112" s="169"/>
      <c r="G112" s="114" t="s">
        <v>57</v>
      </c>
      <c r="H112" s="37" t="s">
        <v>160</v>
      </c>
      <c r="I112" s="174">
        <v>6000</v>
      </c>
      <c r="J112" s="174">
        <v>2600</v>
      </c>
      <c r="K112" s="173"/>
      <c r="L112" s="35"/>
      <c r="M112" s="3"/>
      <c r="N112" s="3"/>
      <c r="O112" s="3"/>
    </row>
    <row r="113" spans="2:15" ht="15" customHeight="1" thickBot="1" thickTop="1">
      <c r="B113" t="str">
        <f t="shared" si="3"/>
        <v>85314</v>
      </c>
      <c r="C113" s="5"/>
      <c r="D113" s="15"/>
      <c r="E113" s="31"/>
      <c r="F113" s="24" t="s">
        <v>156</v>
      </c>
      <c r="G113" s="108"/>
      <c r="H113" s="56" t="s">
        <v>157</v>
      </c>
      <c r="I113" s="48">
        <f>SUM(I114)</f>
        <v>210000</v>
      </c>
      <c r="J113" s="48">
        <f>SUM(J114)</f>
        <v>109000</v>
      </c>
      <c r="K113" s="9">
        <f t="shared" si="2"/>
        <v>0.5190476190476191</v>
      </c>
      <c r="L113" s="36"/>
      <c r="M113" s="34">
        <f>I113</f>
        <v>210000</v>
      </c>
      <c r="N113" s="3">
        <f>SUM(I114)</f>
        <v>210000</v>
      </c>
      <c r="O113" s="3"/>
    </row>
    <row r="114" spans="2:15" s="72" customFormat="1" ht="15" customHeight="1" thickBot="1" thickTop="1">
      <c r="B114" s="72" t="str">
        <f t="shared" si="3"/>
        <v>939317</v>
      </c>
      <c r="C114" s="73"/>
      <c r="D114" s="30" t="s">
        <v>158</v>
      </c>
      <c r="E114" s="74" t="s">
        <v>159</v>
      </c>
      <c r="F114" s="30"/>
      <c r="G114" s="114" t="s">
        <v>57</v>
      </c>
      <c r="H114" s="37" t="s">
        <v>160</v>
      </c>
      <c r="I114" s="155">
        <v>210000</v>
      </c>
      <c r="J114" s="155">
        <v>109000</v>
      </c>
      <c r="K114" s="92">
        <f t="shared" si="2"/>
        <v>0.5190476190476191</v>
      </c>
      <c r="L114" s="76"/>
      <c r="M114" s="76"/>
      <c r="N114" s="76"/>
      <c r="O114" s="76"/>
    </row>
    <row r="115" spans="3:15" ht="15" customHeight="1" thickBot="1" thickTop="1">
      <c r="C115" s="5"/>
      <c r="D115" s="40"/>
      <c r="E115" s="61"/>
      <c r="F115" s="24" t="s">
        <v>161</v>
      </c>
      <c r="G115" s="108"/>
      <c r="H115" s="56" t="s">
        <v>162</v>
      </c>
      <c r="I115" s="48">
        <f>SUM(I116)</f>
        <v>15000</v>
      </c>
      <c r="J115" s="48">
        <f>SUM(J116)</f>
        <v>7800</v>
      </c>
      <c r="K115" s="9">
        <f t="shared" si="2"/>
        <v>0.52</v>
      </c>
      <c r="L115" s="35">
        <f>I115</f>
        <v>15000</v>
      </c>
      <c r="M115" s="3"/>
      <c r="N115" s="3"/>
      <c r="O115" s="3"/>
    </row>
    <row r="116" spans="3:15" s="72" customFormat="1" ht="15" customHeight="1" thickBot="1" thickTop="1">
      <c r="C116" s="73"/>
      <c r="D116" s="30"/>
      <c r="E116" s="74"/>
      <c r="F116" s="30"/>
      <c r="G116" s="114" t="s">
        <v>57</v>
      </c>
      <c r="H116" s="37" t="s">
        <v>160</v>
      </c>
      <c r="I116" s="155">
        <v>15000</v>
      </c>
      <c r="J116" s="155">
        <v>7800</v>
      </c>
      <c r="K116" s="92">
        <f t="shared" si="2"/>
        <v>0.52</v>
      </c>
      <c r="L116" s="76"/>
      <c r="M116" s="76"/>
      <c r="N116" s="76"/>
      <c r="O116" s="76"/>
    </row>
    <row r="117" spans="3:15" ht="15" customHeight="1" thickBot="1" thickTop="1">
      <c r="C117" s="5"/>
      <c r="D117" s="15"/>
      <c r="E117" s="31"/>
      <c r="F117" s="24" t="s">
        <v>163</v>
      </c>
      <c r="G117" s="108"/>
      <c r="H117" s="56" t="s">
        <v>164</v>
      </c>
      <c r="I117" s="48">
        <f>SUM(I118)</f>
        <v>60000</v>
      </c>
      <c r="J117" s="48">
        <f>SUM(J118)</f>
        <v>32300</v>
      </c>
      <c r="K117" s="9">
        <f t="shared" si="2"/>
        <v>0.5383333333333333</v>
      </c>
      <c r="L117" s="36"/>
      <c r="M117" s="34">
        <f>I117</f>
        <v>60000</v>
      </c>
      <c r="N117" s="3">
        <f>SUM(I118)</f>
        <v>60000</v>
      </c>
      <c r="O117" s="3"/>
    </row>
    <row r="118" spans="3:15" s="72" customFormat="1" ht="15" customHeight="1" thickBot="1" thickTop="1">
      <c r="C118" s="73"/>
      <c r="D118" s="30"/>
      <c r="E118" s="74"/>
      <c r="F118" s="75"/>
      <c r="G118" s="110" t="s">
        <v>57</v>
      </c>
      <c r="H118" s="19" t="s">
        <v>160</v>
      </c>
      <c r="I118" s="153">
        <v>60000</v>
      </c>
      <c r="J118" s="153">
        <v>32300</v>
      </c>
      <c r="K118" s="92">
        <f t="shared" si="2"/>
        <v>0.5383333333333333</v>
      </c>
      <c r="L118" s="76"/>
      <c r="M118" s="76"/>
      <c r="N118" s="76"/>
      <c r="O118" s="76"/>
    </row>
    <row r="119" spans="3:15" ht="15" customHeight="1" thickBot="1" thickTop="1">
      <c r="C119" s="5"/>
      <c r="D119" s="15"/>
      <c r="E119" s="31"/>
      <c r="F119" s="24" t="s">
        <v>165</v>
      </c>
      <c r="G119" s="117"/>
      <c r="H119" s="59" t="s">
        <v>34</v>
      </c>
      <c r="I119" s="161">
        <f>SUM(I120:I121)</f>
        <v>12190</v>
      </c>
      <c r="J119" s="161">
        <f>SUM(J120:J121)</f>
        <v>10490</v>
      </c>
      <c r="K119" s="9">
        <f t="shared" si="2"/>
        <v>0.8605414273995078</v>
      </c>
      <c r="L119" s="42"/>
      <c r="M119" s="3"/>
      <c r="N119" s="3"/>
      <c r="O119" s="3"/>
    </row>
    <row r="120" spans="3:15" s="72" customFormat="1" ht="15" customHeight="1" thickBot="1" thickTop="1">
      <c r="C120" s="73"/>
      <c r="D120" s="30"/>
      <c r="E120" s="74"/>
      <c r="F120" s="75"/>
      <c r="G120" s="114" t="s">
        <v>57</v>
      </c>
      <c r="H120" s="19" t="s">
        <v>160</v>
      </c>
      <c r="I120" s="176">
        <v>3690</v>
      </c>
      <c r="J120" s="176">
        <v>3690</v>
      </c>
      <c r="K120" s="92">
        <f t="shared" si="2"/>
        <v>1</v>
      </c>
      <c r="L120" s="76"/>
      <c r="M120" s="76"/>
      <c r="N120" s="76"/>
      <c r="O120" s="76"/>
    </row>
    <row r="121" spans="3:15" s="72" customFormat="1" ht="15" customHeight="1" thickBot="1" thickTop="1">
      <c r="C121" s="73"/>
      <c r="D121" s="30"/>
      <c r="E121" s="74"/>
      <c r="F121" s="90"/>
      <c r="G121" s="119" t="s">
        <v>144</v>
      </c>
      <c r="H121" s="19" t="s">
        <v>166</v>
      </c>
      <c r="I121" s="156">
        <v>8500</v>
      </c>
      <c r="J121" s="156">
        <v>6800</v>
      </c>
      <c r="K121" s="92">
        <f t="shared" si="2"/>
        <v>0.8</v>
      </c>
      <c r="L121" s="76"/>
      <c r="M121" s="76"/>
      <c r="N121" s="76"/>
      <c r="O121" s="76"/>
    </row>
    <row r="122" spans="2:17" ht="15" customHeight="1" thickBot="1" thickTop="1">
      <c r="B122" t="str">
        <f aca="true" t="shared" si="4" ref="B122:B129">CONCATENATE(C122,D122,E122,F122)</f>
        <v>854  </v>
      </c>
      <c r="C122" s="52" t="s">
        <v>167</v>
      </c>
      <c r="D122" s="62"/>
      <c r="E122" s="129" t="s">
        <v>4</v>
      </c>
      <c r="F122" s="62" t="s">
        <v>4</v>
      </c>
      <c r="G122" s="127"/>
      <c r="H122" s="123" t="s">
        <v>168</v>
      </c>
      <c r="I122" s="51">
        <f>SUM(I123,I125,I127)</f>
        <v>67148</v>
      </c>
      <c r="J122" s="51">
        <f>SUM(J123,J125,J127)</f>
        <v>27481</v>
      </c>
      <c r="K122" s="124">
        <f t="shared" si="2"/>
        <v>0.4092601417763746</v>
      </c>
      <c r="L122" s="35">
        <f>I122</f>
        <v>67148</v>
      </c>
      <c r="M122" s="3"/>
      <c r="N122" s="3"/>
      <c r="O122" s="3"/>
      <c r="P122" s="3">
        <f>I122-L122</f>
        <v>0</v>
      </c>
      <c r="Q122" s="3">
        <f>J122-M122</f>
        <v>27481</v>
      </c>
    </row>
    <row r="123" spans="2:15" ht="15" customHeight="1" thickBot="1" thickTop="1">
      <c r="B123" t="str">
        <f t="shared" si="4"/>
        <v> 85401</v>
      </c>
      <c r="C123" s="5"/>
      <c r="D123" s="17" t="s">
        <v>4</v>
      </c>
      <c r="E123" s="13"/>
      <c r="F123" s="15" t="s">
        <v>169</v>
      </c>
      <c r="G123" s="103"/>
      <c r="H123" s="54" t="s">
        <v>170</v>
      </c>
      <c r="I123" s="47">
        <f>SUM(I124)</f>
        <v>41000</v>
      </c>
      <c r="J123" s="47">
        <f>SUM(J124)</f>
        <v>17132</v>
      </c>
      <c r="K123" s="9">
        <f t="shared" si="2"/>
        <v>0.41785365853658535</v>
      </c>
      <c r="L123" s="36"/>
      <c r="M123" s="34">
        <f>I123</f>
        <v>41000</v>
      </c>
      <c r="N123" s="3">
        <f>SUM(I124)</f>
        <v>41000</v>
      </c>
      <c r="O123" s="3"/>
    </row>
    <row r="124" spans="2:15" s="72" customFormat="1" ht="15" customHeight="1" thickBot="1" thickTop="1">
      <c r="B124" s="72" t="str">
        <f t="shared" si="4"/>
        <v>979701</v>
      </c>
      <c r="C124" s="73"/>
      <c r="D124" s="81" t="s">
        <v>171</v>
      </c>
      <c r="E124" s="74" t="s">
        <v>172</v>
      </c>
      <c r="F124" s="75"/>
      <c r="G124" s="110" t="s">
        <v>24</v>
      </c>
      <c r="H124" s="19" t="s">
        <v>25</v>
      </c>
      <c r="I124" s="153">
        <v>41000</v>
      </c>
      <c r="J124" s="153">
        <v>17132</v>
      </c>
      <c r="K124" s="92">
        <f t="shared" si="2"/>
        <v>0.41785365853658535</v>
      </c>
      <c r="L124" s="76"/>
      <c r="M124" s="76"/>
      <c r="N124" s="76"/>
      <c r="O124" s="76"/>
    </row>
    <row r="125" spans="2:15" ht="15" customHeight="1" thickBot="1" thickTop="1">
      <c r="B125" t="str">
        <f t="shared" si="4"/>
        <v> 85404</v>
      </c>
      <c r="C125" s="5"/>
      <c r="D125" s="18" t="s">
        <v>4</v>
      </c>
      <c r="E125" s="16"/>
      <c r="F125" s="15" t="s">
        <v>173</v>
      </c>
      <c r="G125" s="112"/>
      <c r="H125" s="55" t="s">
        <v>174</v>
      </c>
      <c r="I125" s="66">
        <f>SUM(I126)</f>
        <v>25000</v>
      </c>
      <c r="J125" s="66">
        <f>SUM(J126)</f>
        <v>9201</v>
      </c>
      <c r="K125" s="9">
        <f t="shared" si="2"/>
        <v>0.36804</v>
      </c>
      <c r="L125" s="36"/>
      <c r="M125" s="34">
        <f>I125</f>
        <v>25000</v>
      </c>
      <c r="N125" s="3">
        <f>SUM(I126)</f>
        <v>25000</v>
      </c>
      <c r="O125" s="3"/>
    </row>
    <row r="126" spans="2:15" s="72" customFormat="1" ht="15" customHeight="1" thickBot="1" thickTop="1">
      <c r="B126" s="72" t="str">
        <f t="shared" si="4"/>
        <v>979709</v>
      </c>
      <c r="C126" s="73"/>
      <c r="D126" s="81" t="s">
        <v>171</v>
      </c>
      <c r="E126" s="74" t="s">
        <v>175</v>
      </c>
      <c r="F126" s="75"/>
      <c r="G126" s="114" t="s">
        <v>24</v>
      </c>
      <c r="H126" s="37" t="s">
        <v>25</v>
      </c>
      <c r="I126" s="155">
        <v>25000</v>
      </c>
      <c r="J126" s="155">
        <v>9201</v>
      </c>
      <c r="K126" s="92">
        <f t="shared" si="2"/>
        <v>0.36804</v>
      </c>
      <c r="L126" s="76"/>
      <c r="M126" s="76"/>
      <c r="N126" s="76"/>
      <c r="O126" s="76"/>
    </row>
    <row r="127" spans="3:15" ht="15" customHeight="1" thickBot="1" thickTop="1">
      <c r="C127" s="5"/>
      <c r="D127" s="15"/>
      <c r="E127" s="31"/>
      <c r="F127" s="24" t="s">
        <v>205</v>
      </c>
      <c r="G127" s="108"/>
      <c r="H127" s="56" t="s">
        <v>34</v>
      </c>
      <c r="I127" s="48">
        <f>SUM(I128)</f>
        <v>1148</v>
      </c>
      <c r="J127" s="48">
        <f>SUM(J128)</f>
        <v>1148</v>
      </c>
      <c r="K127" s="9">
        <f t="shared" si="2"/>
        <v>1</v>
      </c>
      <c r="L127" s="36"/>
      <c r="M127" s="3"/>
      <c r="N127" s="3"/>
      <c r="O127" s="3"/>
    </row>
    <row r="128" spans="3:15" s="72" customFormat="1" ht="15" customHeight="1" thickBot="1" thickTop="1">
      <c r="C128" s="73"/>
      <c r="D128" s="30"/>
      <c r="E128" s="74"/>
      <c r="F128" s="30"/>
      <c r="G128" s="110" t="s">
        <v>144</v>
      </c>
      <c r="H128" s="19" t="s">
        <v>204</v>
      </c>
      <c r="I128" s="153">
        <v>1148</v>
      </c>
      <c r="J128" s="153">
        <v>1148</v>
      </c>
      <c r="K128" s="92">
        <f t="shared" si="2"/>
        <v>1</v>
      </c>
      <c r="L128" s="76"/>
      <c r="M128" s="76"/>
      <c r="N128" s="76"/>
      <c r="O128" s="76"/>
    </row>
    <row r="129" spans="2:17" ht="15" customHeight="1" thickBot="1" thickTop="1">
      <c r="B129" t="str">
        <f t="shared" si="4"/>
        <v>900  </v>
      </c>
      <c r="C129" s="52" t="s">
        <v>176</v>
      </c>
      <c r="D129" s="62"/>
      <c r="E129" s="129" t="s">
        <v>4</v>
      </c>
      <c r="F129" s="62" t="s">
        <v>4</v>
      </c>
      <c r="G129" s="127" t="s">
        <v>4</v>
      </c>
      <c r="H129" s="123" t="s">
        <v>177</v>
      </c>
      <c r="I129" s="51">
        <f>SUM(I130,I132,I134)</f>
        <v>86000</v>
      </c>
      <c r="J129" s="51">
        <f>SUM(J130,J132,J134)</f>
        <v>55172</v>
      </c>
      <c r="K129" s="124">
        <f t="shared" si="2"/>
        <v>0.6415348837209303</v>
      </c>
      <c r="L129" s="35">
        <f>I129</f>
        <v>86000</v>
      </c>
      <c r="M129" s="3"/>
      <c r="N129" s="3"/>
      <c r="O129" s="3"/>
      <c r="P129" s="3">
        <f>I129-L129</f>
        <v>0</v>
      </c>
      <c r="Q129" s="3">
        <f>J129-M129</f>
        <v>55172</v>
      </c>
    </row>
    <row r="130" spans="3:17" ht="15" customHeight="1" thickBot="1" thickTop="1">
      <c r="C130" s="5"/>
      <c r="D130" s="8"/>
      <c r="E130" s="8"/>
      <c r="F130" s="15" t="s">
        <v>178</v>
      </c>
      <c r="G130" s="103"/>
      <c r="H130" s="54" t="s">
        <v>179</v>
      </c>
      <c r="I130" s="47">
        <f>SUM(I131)</f>
        <v>40000</v>
      </c>
      <c r="J130" s="47">
        <f>SUM(J131)</f>
        <v>14088</v>
      </c>
      <c r="K130" s="9">
        <f t="shared" si="2"/>
        <v>0.3522</v>
      </c>
      <c r="L130" s="35"/>
      <c r="M130" s="3"/>
      <c r="N130" s="3"/>
      <c r="O130" s="3"/>
      <c r="P130" s="3"/>
      <c r="Q130" s="3"/>
    </row>
    <row r="131" spans="3:17" s="72" customFormat="1" ht="15" customHeight="1" thickBot="1" thickTop="1">
      <c r="C131" s="73"/>
      <c r="D131" s="71"/>
      <c r="E131" s="71"/>
      <c r="F131" s="75"/>
      <c r="G131" s="114" t="s">
        <v>24</v>
      </c>
      <c r="H131" s="37" t="s">
        <v>25</v>
      </c>
      <c r="I131" s="155">
        <v>40000</v>
      </c>
      <c r="J131" s="155">
        <v>14088</v>
      </c>
      <c r="K131" s="92">
        <f t="shared" si="2"/>
        <v>0.3522</v>
      </c>
      <c r="L131" s="76"/>
      <c r="M131" s="76"/>
      <c r="N131" s="76"/>
      <c r="O131" s="76"/>
      <c r="P131" s="76"/>
      <c r="Q131" s="76"/>
    </row>
    <row r="132" spans="3:17" ht="15" customHeight="1" hidden="1" thickBot="1" thickTop="1">
      <c r="C132" s="5"/>
      <c r="D132" s="8"/>
      <c r="E132" s="8"/>
      <c r="F132" s="39" t="s">
        <v>180</v>
      </c>
      <c r="G132" s="121"/>
      <c r="H132" s="56" t="s">
        <v>181</v>
      </c>
      <c r="I132" s="48">
        <f>SUM(I133)</f>
        <v>0</v>
      </c>
      <c r="J132" s="48">
        <f>SUM(J133)</f>
        <v>0</v>
      </c>
      <c r="K132" s="9" t="e">
        <f t="shared" si="2"/>
        <v>#DIV/0!</v>
      </c>
      <c r="L132" s="36"/>
      <c r="M132" s="34">
        <f>I132</f>
        <v>0</v>
      </c>
      <c r="N132" s="3">
        <f>SUM(I133)</f>
        <v>0</v>
      </c>
      <c r="O132" s="3"/>
      <c r="P132" s="3"/>
      <c r="Q132" s="3"/>
    </row>
    <row r="133" spans="3:17" s="72" customFormat="1" ht="15" customHeight="1" hidden="1" thickBot="1" thickTop="1">
      <c r="C133" s="73"/>
      <c r="D133" s="71"/>
      <c r="E133" s="71"/>
      <c r="F133" s="91"/>
      <c r="G133" s="120" t="s">
        <v>24</v>
      </c>
      <c r="H133" s="37" t="s">
        <v>25</v>
      </c>
      <c r="I133" s="155"/>
      <c r="J133" s="155"/>
      <c r="K133" s="92" t="e">
        <f t="shared" si="2"/>
        <v>#DIV/0!</v>
      </c>
      <c r="L133" s="76"/>
      <c r="M133" s="76"/>
      <c r="N133" s="76"/>
      <c r="O133" s="76"/>
      <c r="P133" s="76"/>
      <c r="Q133" s="76"/>
    </row>
    <row r="134" spans="3:17" ht="15" customHeight="1" thickBot="1" thickTop="1">
      <c r="C134" s="5"/>
      <c r="D134" s="8"/>
      <c r="E134" s="8"/>
      <c r="F134" s="39" t="s">
        <v>182</v>
      </c>
      <c r="G134" s="121"/>
      <c r="H134" s="56" t="s">
        <v>183</v>
      </c>
      <c r="I134" s="48">
        <f>SUM(I135:I136)</f>
        <v>46000</v>
      </c>
      <c r="J134" s="48">
        <f>SUM(J135:J136)</f>
        <v>41084</v>
      </c>
      <c r="K134" s="9">
        <f t="shared" si="2"/>
        <v>0.8931304347826087</v>
      </c>
      <c r="L134" s="3"/>
      <c r="M134" s="3"/>
      <c r="N134" s="3"/>
      <c r="O134" s="3"/>
      <c r="P134" s="3"/>
      <c r="Q134" s="3"/>
    </row>
    <row r="135" spans="3:17" s="72" customFormat="1" ht="15" customHeight="1" thickBot="1" thickTop="1">
      <c r="C135" s="73"/>
      <c r="D135" s="71"/>
      <c r="E135" s="71"/>
      <c r="F135" s="101"/>
      <c r="G135" s="120" t="s">
        <v>57</v>
      </c>
      <c r="H135" s="37" t="s">
        <v>160</v>
      </c>
      <c r="I135" s="155">
        <v>46000</v>
      </c>
      <c r="J135" s="155">
        <v>41084</v>
      </c>
      <c r="K135" s="92">
        <f t="shared" si="2"/>
        <v>0.8931304347826087</v>
      </c>
      <c r="L135" s="76"/>
      <c r="M135" s="76"/>
      <c r="N135" s="76"/>
      <c r="O135" s="76"/>
      <c r="P135" s="76"/>
      <c r="Q135" s="76"/>
    </row>
    <row r="136" spans="3:17" s="72" customFormat="1" ht="15" customHeight="1" hidden="1" thickBot="1" thickTop="1">
      <c r="C136" s="73"/>
      <c r="D136" s="71"/>
      <c r="E136" s="71"/>
      <c r="F136" s="102"/>
      <c r="G136" s="122" t="s">
        <v>184</v>
      </c>
      <c r="H136" s="19" t="s">
        <v>185</v>
      </c>
      <c r="I136" s="153"/>
      <c r="J136" s="153"/>
      <c r="K136" s="92" t="e">
        <f t="shared" si="2"/>
        <v>#DIV/0!</v>
      </c>
      <c r="L136" s="76"/>
      <c r="M136" s="76"/>
      <c r="N136" s="76"/>
      <c r="O136" s="76"/>
      <c r="P136" s="76"/>
      <c r="Q136" s="76"/>
    </row>
    <row r="137" spans="2:15" ht="15" customHeight="1" thickBot="1" thickTop="1">
      <c r="B137" t="str">
        <f>CONCATENATE(C137,D137,E137,F137)</f>
        <v>.</v>
      </c>
      <c r="C137" s="141" t="s">
        <v>187</v>
      </c>
      <c r="D137" s="142"/>
      <c r="E137" s="142"/>
      <c r="F137" s="142"/>
      <c r="G137" s="142"/>
      <c r="H137" s="143" t="s">
        <v>186</v>
      </c>
      <c r="I137" s="144">
        <f>SUM(I12:I136)/3</f>
        <v>6389209</v>
      </c>
      <c r="J137" s="144">
        <f>SUM(J12:J136)/3</f>
        <v>3304499</v>
      </c>
      <c r="K137" s="145">
        <f t="shared" si="2"/>
        <v>0.5172000164652619</v>
      </c>
      <c r="L137" s="29">
        <f>SUM(L12:L133)</f>
        <v>6361512</v>
      </c>
      <c r="M137" s="29">
        <f>SUM(M12:M133)</f>
        <v>5862103</v>
      </c>
      <c r="N137" s="29">
        <f>SUM(N12:N133)</f>
        <v>5252603</v>
      </c>
      <c r="O137" s="11"/>
    </row>
    <row r="138" spans="2:15" ht="21.75" customHeight="1" thickTop="1">
      <c r="B138">
        <f>CONCATENATE(C138,D138,E138,F138)</f>
      </c>
      <c r="C138" s="4"/>
      <c r="D138" s="4"/>
      <c r="E138" s="4"/>
      <c r="F138" s="4"/>
      <c r="G138" s="4"/>
      <c r="H138" s="20"/>
      <c r="I138" s="11"/>
      <c r="J138" s="21"/>
      <c r="K138" s="7"/>
      <c r="L138" s="22"/>
      <c r="M138" s="3"/>
      <c r="N138" s="3"/>
      <c r="O138" s="3"/>
    </row>
    <row r="139" ht="15.75" customHeight="1"/>
    <row r="140" spans="6:14" s="6" customFormat="1" ht="15.75" customHeight="1">
      <c r="F140" s="4"/>
      <c r="G140" s="4"/>
      <c r="H140" s="4"/>
      <c r="I140" s="4"/>
      <c r="J140" s="4"/>
      <c r="K140" s="20"/>
      <c r="L140" s="11"/>
      <c r="M140" s="21"/>
      <c r="N140" s="7"/>
    </row>
    <row r="141" spans="6:14" s="6" customFormat="1" ht="15.75" customHeight="1">
      <c r="F141" s="4"/>
      <c r="G141" s="4"/>
      <c r="H141" s="4"/>
      <c r="I141" s="4"/>
      <c r="J141" s="4"/>
      <c r="K141" s="20"/>
      <c r="L141" s="11"/>
      <c r="M141" s="21"/>
      <c r="N141" s="7"/>
    </row>
    <row r="142" spans="6:14" s="6" customFormat="1" ht="15.75" customHeight="1">
      <c r="F142" s="4"/>
      <c r="G142" s="4"/>
      <c r="H142" s="4"/>
      <c r="I142" s="4"/>
      <c r="J142" s="4"/>
      <c r="K142" s="20"/>
      <c r="L142" s="11"/>
      <c r="M142" s="21"/>
      <c r="N142" s="7"/>
    </row>
    <row r="143" spans="6:14" s="6" customFormat="1" ht="15.75" customHeight="1">
      <c r="F143" s="4"/>
      <c r="G143" s="4"/>
      <c r="H143" s="4"/>
      <c r="I143" s="4"/>
      <c r="J143" s="4"/>
      <c r="K143" s="20"/>
      <c r="L143" s="11"/>
      <c r="M143" s="21"/>
      <c r="N143" s="7"/>
    </row>
    <row r="144" spans="6:14" s="6" customFormat="1" ht="15.75" customHeight="1">
      <c r="F144" s="4"/>
      <c r="G144" s="4"/>
      <c r="H144" s="4"/>
      <c r="I144" s="4"/>
      <c r="J144" s="4"/>
      <c r="K144" s="20"/>
      <c r="L144" s="11"/>
      <c r="M144" s="21"/>
      <c r="N144" s="7"/>
    </row>
    <row r="145" spans="6:14" s="6" customFormat="1" ht="15.75" customHeight="1">
      <c r="F145" s="4"/>
      <c r="G145" s="4"/>
      <c r="H145" s="4"/>
      <c r="I145" s="4"/>
      <c r="J145" s="4"/>
      <c r="K145" s="20"/>
      <c r="L145" s="11"/>
      <c r="M145" s="21"/>
      <c r="N145" s="7"/>
    </row>
    <row r="146" spans="6:14" s="6" customFormat="1" ht="15.75" customHeight="1">
      <c r="F146" s="4"/>
      <c r="G146" s="4"/>
      <c r="H146" s="4"/>
      <c r="I146" s="4"/>
      <c r="J146" s="4"/>
      <c r="K146" s="20"/>
      <c r="L146" s="11"/>
      <c r="M146" s="21"/>
      <c r="N146" s="7"/>
    </row>
    <row r="147" spans="6:14" s="6" customFormat="1" ht="15.75" customHeight="1">
      <c r="F147" s="4"/>
      <c r="G147" s="4"/>
      <c r="H147" s="4"/>
      <c r="I147" s="4"/>
      <c r="J147" s="4"/>
      <c r="K147" s="20"/>
      <c r="L147" s="11"/>
      <c r="M147" s="21"/>
      <c r="N147" s="7"/>
    </row>
    <row r="148" spans="6:14" s="6" customFormat="1" ht="15.75" customHeight="1">
      <c r="F148" s="4"/>
      <c r="G148" s="4"/>
      <c r="H148" s="4"/>
      <c r="I148" s="4"/>
      <c r="J148" s="4"/>
      <c r="K148" s="20"/>
      <c r="L148" s="11"/>
      <c r="M148" s="21"/>
      <c r="N148" s="7"/>
    </row>
    <row r="149" spans="6:14" s="6" customFormat="1" ht="15.75" customHeight="1">
      <c r="F149" s="4"/>
      <c r="G149" s="4"/>
      <c r="H149" s="4"/>
      <c r="I149" s="4"/>
      <c r="J149" s="4"/>
      <c r="K149" s="20"/>
      <c r="L149" s="11"/>
      <c r="M149" s="21"/>
      <c r="N149" s="7"/>
    </row>
    <row r="150" spans="6:14" s="6" customFormat="1" ht="15.75" customHeight="1">
      <c r="F150" s="4"/>
      <c r="G150" s="4"/>
      <c r="H150" s="4"/>
      <c r="I150" s="4"/>
      <c r="J150" s="4"/>
      <c r="K150" s="20"/>
      <c r="L150" s="11"/>
      <c r="M150" s="21"/>
      <c r="N150" s="7"/>
    </row>
    <row r="151" spans="6:14" s="6" customFormat="1" ht="15.75" customHeight="1">
      <c r="F151" s="4"/>
      <c r="G151" s="4"/>
      <c r="H151" s="4"/>
      <c r="I151" s="4"/>
      <c r="J151" s="4"/>
      <c r="K151" s="20"/>
      <c r="L151" s="11"/>
      <c r="M151" s="21"/>
      <c r="N151" s="7"/>
    </row>
    <row r="152" spans="6:14" s="6" customFormat="1" ht="15.75" customHeight="1">
      <c r="F152" s="4"/>
      <c r="G152" s="4"/>
      <c r="H152" s="4"/>
      <c r="I152" s="4"/>
      <c r="J152" s="4"/>
      <c r="K152" s="20"/>
      <c r="L152" s="11"/>
      <c r="M152" s="21"/>
      <c r="N152" s="7"/>
    </row>
    <row r="153" spans="6:14" s="6" customFormat="1" ht="15.75" customHeight="1">
      <c r="F153" s="4"/>
      <c r="G153" s="4"/>
      <c r="H153" s="4"/>
      <c r="I153" s="4"/>
      <c r="J153" s="4"/>
      <c r="K153" s="20"/>
      <c r="L153" s="11"/>
      <c r="M153" s="21"/>
      <c r="N153" s="7"/>
    </row>
    <row r="154" spans="6:14" s="6" customFormat="1" ht="15.75" customHeight="1">
      <c r="F154" s="4"/>
      <c r="G154" s="4"/>
      <c r="H154" s="4"/>
      <c r="I154" s="4"/>
      <c r="J154" s="4"/>
      <c r="K154" s="20"/>
      <c r="L154" s="11"/>
      <c r="M154" s="21"/>
      <c r="N154" s="7"/>
    </row>
    <row r="155" spans="6:14" s="6" customFormat="1" ht="15.75" customHeight="1">
      <c r="F155" s="4"/>
      <c r="G155" s="4"/>
      <c r="H155" s="4"/>
      <c r="I155" s="4"/>
      <c r="J155" s="4"/>
      <c r="K155" s="20"/>
      <c r="L155" s="11"/>
      <c r="M155" s="21"/>
      <c r="N155" s="7"/>
    </row>
    <row r="156" spans="6:14" s="6" customFormat="1" ht="15.75" customHeight="1">
      <c r="F156" s="4"/>
      <c r="G156" s="4"/>
      <c r="H156" s="4"/>
      <c r="I156" s="4"/>
      <c r="J156" s="4"/>
      <c r="K156" s="20"/>
      <c r="L156" s="11"/>
      <c r="M156" s="21"/>
      <c r="N156" s="7"/>
    </row>
    <row r="157" spans="6:14" s="6" customFormat="1" ht="15.75" customHeight="1">
      <c r="F157" s="4"/>
      <c r="G157" s="4"/>
      <c r="H157" s="4"/>
      <c r="I157" s="4"/>
      <c r="J157" s="4"/>
      <c r="K157" s="20"/>
      <c r="L157" s="11"/>
      <c r="M157" s="21"/>
      <c r="N157" s="7"/>
    </row>
    <row r="158" spans="6:14" s="6" customFormat="1" ht="15.75" customHeight="1">
      <c r="F158" s="4"/>
      <c r="G158" s="4"/>
      <c r="H158" s="4"/>
      <c r="I158" s="4"/>
      <c r="J158" s="4"/>
      <c r="K158" s="20"/>
      <c r="L158" s="11"/>
      <c r="M158" s="21"/>
      <c r="N158" s="7"/>
    </row>
    <row r="159" spans="6:14" s="6" customFormat="1" ht="15.75" customHeight="1">
      <c r="F159" s="4"/>
      <c r="G159" s="4"/>
      <c r="H159" s="4"/>
      <c r="I159" s="4"/>
      <c r="J159" s="4"/>
      <c r="K159" s="20"/>
      <c r="L159" s="11"/>
      <c r="M159" s="21"/>
      <c r="N159" s="7"/>
    </row>
    <row r="160" spans="6:14" s="6" customFormat="1" ht="15.75" customHeight="1">
      <c r="F160" s="4"/>
      <c r="G160" s="4"/>
      <c r="H160" s="4"/>
      <c r="I160" s="4"/>
      <c r="J160" s="4"/>
      <c r="K160" s="20"/>
      <c r="L160" s="11"/>
      <c r="M160" s="21"/>
      <c r="N160" s="7"/>
    </row>
    <row r="161" spans="6:14" s="6" customFormat="1" ht="15.75" customHeight="1">
      <c r="F161" s="4"/>
      <c r="G161" s="4"/>
      <c r="H161" s="4"/>
      <c r="I161" s="4"/>
      <c r="J161" s="4"/>
      <c r="K161" s="20"/>
      <c r="L161" s="11"/>
      <c r="M161" s="21"/>
      <c r="N161" s="7"/>
    </row>
    <row r="162" spans="6:14" s="6" customFormat="1" ht="15.75" customHeight="1">
      <c r="F162" s="4"/>
      <c r="G162" s="4"/>
      <c r="H162" s="4"/>
      <c r="I162" s="4"/>
      <c r="J162" s="4"/>
      <c r="K162" s="20"/>
      <c r="L162" s="11"/>
      <c r="M162" s="21"/>
      <c r="N162" s="7"/>
    </row>
    <row r="163" spans="6:14" s="6" customFormat="1" ht="15.75" customHeight="1">
      <c r="F163" s="4"/>
      <c r="G163" s="4"/>
      <c r="H163" s="4"/>
      <c r="I163" s="4"/>
      <c r="J163" s="4"/>
      <c r="K163" s="20"/>
      <c r="L163" s="11"/>
      <c r="M163" s="21"/>
      <c r="N163" s="7"/>
    </row>
    <row r="164" spans="6:14" s="6" customFormat="1" ht="15.75" customHeight="1">
      <c r="F164" s="4"/>
      <c r="G164" s="4"/>
      <c r="H164" s="4"/>
      <c r="I164" s="4"/>
      <c r="J164" s="4"/>
      <c r="K164" s="20"/>
      <c r="L164" s="11"/>
      <c r="M164" s="21"/>
      <c r="N164" s="7"/>
    </row>
    <row r="165" spans="6:14" s="6" customFormat="1" ht="15.75" customHeight="1">
      <c r="F165" s="4"/>
      <c r="G165" s="4"/>
      <c r="H165" s="4"/>
      <c r="I165" s="4"/>
      <c r="J165" s="4"/>
      <c r="K165" s="20"/>
      <c r="L165" s="11"/>
      <c r="M165" s="21"/>
      <c r="N165" s="7"/>
    </row>
    <row r="166" spans="6:14" s="6" customFormat="1" ht="15.75" customHeight="1">
      <c r="F166" s="4"/>
      <c r="G166" s="4"/>
      <c r="H166" s="4"/>
      <c r="I166" s="4"/>
      <c r="J166" s="4"/>
      <c r="K166" s="20"/>
      <c r="L166" s="11"/>
      <c r="M166" s="21"/>
      <c r="N166" s="7"/>
    </row>
    <row r="167" spans="6:14" s="6" customFormat="1" ht="15.75" customHeight="1">
      <c r="F167" s="4"/>
      <c r="G167" s="4"/>
      <c r="H167" s="4"/>
      <c r="I167" s="4"/>
      <c r="J167" s="4"/>
      <c r="K167" s="20"/>
      <c r="L167" s="11"/>
      <c r="M167" s="21"/>
      <c r="N167" s="7"/>
    </row>
    <row r="168" spans="6:14" s="6" customFormat="1" ht="15.75" customHeight="1">
      <c r="F168" s="4"/>
      <c r="G168" s="4"/>
      <c r="H168" s="4"/>
      <c r="I168" s="4"/>
      <c r="J168" s="4"/>
      <c r="K168" s="20"/>
      <c r="L168" s="11"/>
      <c r="M168" s="21"/>
      <c r="N168" s="7"/>
    </row>
    <row r="169" spans="6:14" s="6" customFormat="1" ht="15.75" customHeight="1">
      <c r="F169" s="4"/>
      <c r="G169" s="4"/>
      <c r="H169" s="4"/>
      <c r="I169" s="4"/>
      <c r="J169" s="4"/>
      <c r="K169" s="20"/>
      <c r="L169" s="11"/>
      <c r="M169" s="21"/>
      <c r="N169" s="7"/>
    </row>
    <row r="170" spans="6:14" s="6" customFormat="1" ht="15.75" customHeight="1">
      <c r="F170" s="4"/>
      <c r="G170" s="4"/>
      <c r="H170" s="4"/>
      <c r="I170" s="4"/>
      <c r="J170" s="4"/>
      <c r="K170" s="20"/>
      <c r="L170" s="11"/>
      <c r="M170" s="21"/>
      <c r="N170" s="7"/>
    </row>
    <row r="171" spans="6:14" s="6" customFormat="1" ht="15.75" customHeight="1">
      <c r="F171" s="4"/>
      <c r="G171" s="4"/>
      <c r="H171" s="4"/>
      <c r="I171" s="4"/>
      <c r="J171" s="4"/>
      <c r="K171" s="20"/>
      <c r="L171" s="11"/>
      <c r="M171" s="21"/>
      <c r="N171" s="7"/>
    </row>
    <row r="172" spans="6:14" s="6" customFormat="1" ht="15.75" customHeight="1">
      <c r="F172" s="4"/>
      <c r="G172" s="4"/>
      <c r="H172" s="4"/>
      <c r="I172" s="4"/>
      <c r="J172" s="4"/>
      <c r="K172" s="20"/>
      <c r="L172" s="11"/>
      <c r="M172" s="21"/>
      <c r="N172" s="7"/>
    </row>
    <row r="173" spans="6:14" s="6" customFormat="1" ht="15.75" customHeight="1">
      <c r="F173" s="4"/>
      <c r="G173" s="4"/>
      <c r="H173" s="4"/>
      <c r="I173" s="4"/>
      <c r="J173" s="4"/>
      <c r="K173" s="20"/>
      <c r="L173" s="11"/>
      <c r="M173" s="21"/>
      <c r="N173" s="7"/>
    </row>
    <row r="174" spans="6:14" s="6" customFormat="1" ht="15.75" customHeight="1">
      <c r="F174" s="4"/>
      <c r="G174" s="4"/>
      <c r="H174" s="4"/>
      <c r="I174" s="4"/>
      <c r="J174" s="4"/>
      <c r="K174" s="20"/>
      <c r="L174" s="11"/>
      <c r="M174" s="21"/>
      <c r="N174" s="7"/>
    </row>
    <row r="175" spans="6:14" s="6" customFormat="1" ht="15.75" customHeight="1">
      <c r="F175" s="4"/>
      <c r="G175" s="4"/>
      <c r="H175" s="4"/>
      <c r="I175" s="4"/>
      <c r="J175" s="4"/>
      <c r="K175" s="20"/>
      <c r="L175" s="11"/>
      <c r="M175" s="21"/>
      <c r="N175" s="7"/>
    </row>
    <row r="176" spans="6:14" s="6" customFormat="1" ht="15.75" customHeight="1">
      <c r="F176" s="4"/>
      <c r="G176" s="4"/>
      <c r="H176" s="4"/>
      <c r="I176" s="4"/>
      <c r="J176" s="4"/>
      <c r="K176" s="20"/>
      <c r="L176" s="11"/>
      <c r="M176" s="21"/>
      <c r="N176" s="7"/>
    </row>
    <row r="177" spans="6:14" s="6" customFormat="1" ht="15.75" customHeight="1">
      <c r="F177" s="4"/>
      <c r="G177" s="4"/>
      <c r="H177" s="4"/>
      <c r="I177" s="4"/>
      <c r="J177" s="4"/>
      <c r="K177" s="20"/>
      <c r="L177" s="11"/>
      <c r="M177" s="21"/>
      <c r="N177" s="7"/>
    </row>
    <row r="178" spans="12:13" s="6" customFormat="1" ht="11.25">
      <c r="L178" s="38"/>
      <c r="M178" s="38"/>
    </row>
    <row r="179" spans="12:13" s="6" customFormat="1" ht="11.25">
      <c r="L179" s="38"/>
      <c r="M179" s="38"/>
    </row>
    <row r="180" spans="12:13" s="6" customFormat="1" ht="11.25">
      <c r="L180" s="38"/>
      <c r="M180" s="38"/>
    </row>
    <row r="181" spans="12:13" s="6" customFormat="1" ht="11.25">
      <c r="L181" s="38"/>
      <c r="M181" s="38"/>
    </row>
    <row r="182" spans="12:13" s="6" customFormat="1" ht="11.25">
      <c r="L182" s="38"/>
      <c r="M182" s="38"/>
    </row>
    <row r="183" s="6" customFormat="1" ht="11.25"/>
    <row r="184" s="6" customFormat="1" ht="11.25"/>
    <row r="185" s="6" customFormat="1" ht="11.25"/>
    <row r="186" s="6" customFormat="1" ht="11.25"/>
    <row r="187" s="6" customFormat="1" ht="11.25"/>
    <row r="188" s="6" customFormat="1" ht="11.25"/>
    <row r="189" s="6" customFormat="1" ht="11.25"/>
  </sheetData>
  <printOptions/>
  <pageMargins left="0.984251968503937" right="0.3937007874015748" top="0.984251968503937" bottom="0.3937007874015748" header="0.5118110236220472" footer="0.5118110236220472"/>
  <pageSetup horizontalDpi="180" verticalDpi="180" orientation="landscape" paperSize="9" scale="105" r:id="rId1"/>
  <headerFooter alignWithMargins="0">
    <oddHeader>&amp;RStraona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użytkownik</cp:lastModifiedBy>
  <cp:lastPrinted>2003-08-26T07:45:29Z</cp:lastPrinted>
  <dcterms:created xsi:type="dcterms:W3CDTF">2001-08-06T11:54:54Z</dcterms:created>
  <dcterms:modified xsi:type="dcterms:W3CDTF">2003-09-02T07:46:35Z</dcterms:modified>
  <cp:category/>
  <cp:version/>
  <cp:contentType/>
  <cp:contentStatus/>
</cp:coreProperties>
</file>